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435" yWindow="105" windowWidth="9795" windowHeight="8505" activeTab="4"/>
  </bookViews>
  <sheets>
    <sheet name="sales" sheetId="1" r:id="rId1"/>
    <sheet name="cash flows" sheetId="2" r:id="rId2"/>
    <sheet name="income" sheetId="3" r:id="rId3"/>
    <sheet name="Sheet4" sheetId="4" state="hidden" r:id="rId4"/>
    <sheet name="Summary" sheetId="5" r:id="rId5"/>
  </sheets>
  <calcPr calcId="125725"/>
</workbook>
</file>

<file path=xl/calcChain.xml><?xml version="1.0" encoding="utf-8"?>
<calcChain xmlns="http://schemas.openxmlformats.org/spreadsheetml/2006/main">
  <c r="F16" i="5"/>
  <c r="E16"/>
  <c r="D16"/>
  <c r="C16"/>
  <c r="B16"/>
  <c r="F17"/>
  <c r="E17"/>
  <c r="D17"/>
  <c r="C17"/>
  <c r="B17"/>
  <c r="F12"/>
  <c r="E12"/>
  <c r="D12"/>
  <c r="C12"/>
  <c r="B12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5"/>
  <c r="E5"/>
  <c r="D5"/>
  <c r="C5"/>
  <c r="F6"/>
  <c r="E6"/>
  <c r="D6"/>
  <c r="C6"/>
  <c r="B6"/>
  <c r="B5"/>
  <c r="E4"/>
  <c r="F4"/>
  <c r="D4"/>
  <c r="C4"/>
  <c r="B4"/>
  <c r="F3"/>
  <c r="F15" s="1"/>
  <c r="E3"/>
  <c r="E15" s="1"/>
  <c r="D3"/>
  <c r="D15" s="1"/>
  <c r="C3"/>
  <c r="C15" s="1"/>
  <c r="B3"/>
  <c r="B15" s="1"/>
  <c r="AH3" i="3"/>
  <c r="AG3"/>
  <c r="AF3"/>
  <c r="AH7"/>
  <c r="AG7"/>
  <c r="AF7"/>
  <c r="AH5"/>
  <c r="AG5"/>
  <c r="AF5"/>
  <c r="AH2"/>
  <c r="AG2"/>
  <c r="AF2"/>
  <c r="AF4" s="1"/>
  <c r="AF6" s="1"/>
  <c r="AF8" s="1"/>
  <c r="AH18" i="2"/>
  <c r="AH17"/>
  <c r="AH23" s="1"/>
  <c r="AH14"/>
  <c r="AH7"/>
  <c r="AH6"/>
  <c r="AH5"/>
  <c r="AH4"/>
  <c r="AH3"/>
  <c r="AH9" s="1"/>
  <c r="AH25" s="1"/>
  <c r="AH27" s="1"/>
  <c r="AG18"/>
  <c r="AG17"/>
  <c r="AG23" s="1"/>
  <c r="AG14"/>
  <c r="AG7"/>
  <c r="AG6"/>
  <c r="AG5"/>
  <c r="AG4"/>
  <c r="AG3"/>
  <c r="AG9" s="1"/>
  <c r="AG25" s="1"/>
  <c r="AG27" s="1"/>
  <c r="AF18"/>
  <c r="AF17"/>
  <c r="AF23" s="1"/>
  <c r="AF14"/>
  <c r="AF7"/>
  <c r="AF6"/>
  <c r="AF5"/>
  <c r="AF4"/>
  <c r="AF3"/>
  <c r="AF9" s="1"/>
  <c r="AF25" s="1"/>
  <c r="AF27" s="1"/>
  <c r="R9"/>
  <c r="AB3"/>
  <c r="AH79" i="1"/>
  <c r="AG79"/>
  <c r="AF79"/>
  <c r="AH77"/>
  <c r="AG77"/>
  <c r="AF77"/>
  <c r="AH88"/>
  <c r="AG88"/>
  <c r="AF88"/>
  <c r="AH87"/>
  <c r="AG87"/>
  <c r="AF87"/>
  <c r="AH98"/>
  <c r="AG98"/>
  <c r="AF98"/>
  <c r="AH97"/>
  <c r="AG97"/>
  <c r="AF97"/>
  <c r="AH92"/>
  <c r="AG92"/>
  <c r="AF92"/>
  <c r="AH75"/>
  <c r="AG75"/>
  <c r="AF75"/>
  <c r="AH20"/>
  <c r="AG20"/>
  <c r="AF20"/>
  <c r="AH63"/>
  <c r="AH62"/>
  <c r="AH64" s="1"/>
  <c r="AH66" s="1"/>
  <c r="AH68" s="1"/>
  <c r="AG62"/>
  <c r="AF62"/>
  <c r="AH55"/>
  <c r="AH54"/>
  <c r="AH56" s="1"/>
  <c r="AH58" s="1"/>
  <c r="AH60" s="1"/>
  <c r="AG54"/>
  <c r="AF54"/>
  <c r="AH47"/>
  <c r="AH46"/>
  <c r="AH48" s="1"/>
  <c r="AH50" s="1"/>
  <c r="AH52" s="1"/>
  <c r="AG46"/>
  <c r="AF46"/>
  <c r="AH39"/>
  <c r="AH38"/>
  <c r="AH40" s="1"/>
  <c r="AH42" s="1"/>
  <c r="AH44" s="1"/>
  <c r="AG38"/>
  <c r="AF38"/>
  <c r="AH31"/>
  <c r="AH30"/>
  <c r="AH32" s="1"/>
  <c r="AH34" s="1"/>
  <c r="AH36" s="1"/>
  <c r="AG30"/>
  <c r="AF30"/>
  <c r="AH23"/>
  <c r="AH22"/>
  <c r="AH24" s="1"/>
  <c r="AH26" s="1"/>
  <c r="AH28" s="1"/>
  <c r="AG22"/>
  <c r="AF22"/>
  <c r="AH7"/>
  <c r="AG7"/>
  <c r="Q7"/>
  <c r="AB7"/>
  <c r="AF7"/>
  <c r="AB5"/>
  <c r="AH12"/>
  <c r="AG12"/>
  <c r="AF12"/>
  <c r="AH5"/>
  <c r="AG5"/>
  <c r="AF5"/>
  <c r="AC27"/>
  <c r="AC22"/>
  <c r="AC35"/>
  <c r="AC34"/>
  <c r="AC36" s="1"/>
  <c r="AC32"/>
  <c r="AC30"/>
  <c r="AC43"/>
  <c r="AC42"/>
  <c r="AC44" s="1"/>
  <c r="AC40"/>
  <c r="AC38"/>
  <c r="AC51"/>
  <c r="AC50"/>
  <c r="AC52" s="1"/>
  <c r="AC48"/>
  <c r="AC46"/>
  <c r="AC59"/>
  <c r="AC58"/>
  <c r="AC60" s="1"/>
  <c r="AC56"/>
  <c r="AC54"/>
  <c r="AC67"/>
  <c r="AC66"/>
  <c r="AC68" s="1"/>
  <c r="AC64"/>
  <c r="AC62"/>
  <c r="N68"/>
  <c r="N60"/>
  <c r="N52"/>
  <c r="N44"/>
  <c r="N36"/>
  <c r="N67"/>
  <c r="N66"/>
  <c r="N58"/>
  <c r="N50"/>
  <c r="N42"/>
  <c r="N34"/>
  <c r="N26"/>
  <c r="N28" s="1"/>
  <c r="Y20" i="2"/>
  <c r="V20"/>
  <c r="AB20"/>
  <c r="S20"/>
  <c r="AB3" i="3"/>
  <c r="AA3"/>
  <c r="Z3"/>
  <c r="Y3"/>
  <c r="X3"/>
  <c r="W3"/>
  <c r="V3"/>
  <c r="U3"/>
  <c r="T3"/>
  <c r="S3"/>
  <c r="R3"/>
  <c r="Q3"/>
  <c r="AC3"/>
  <c r="M3"/>
  <c r="L3"/>
  <c r="K3"/>
  <c r="J3"/>
  <c r="I3"/>
  <c r="H3"/>
  <c r="G3"/>
  <c r="F3"/>
  <c r="E3"/>
  <c r="D3"/>
  <c r="C3"/>
  <c r="B3"/>
  <c r="N3" s="1"/>
  <c r="B103" i="1"/>
  <c r="B105"/>
  <c r="B104"/>
  <c r="B102"/>
  <c r="AB23" i="2"/>
  <c r="AA23"/>
  <c r="Z23"/>
  <c r="Y23"/>
  <c r="X23"/>
  <c r="W23"/>
  <c r="V23"/>
  <c r="U23"/>
  <c r="T23"/>
  <c r="R23"/>
  <c r="Q23"/>
  <c r="AC19"/>
  <c r="AC18"/>
  <c r="AC17"/>
  <c r="AB14"/>
  <c r="AA14"/>
  <c r="Z14"/>
  <c r="Y14"/>
  <c r="X14"/>
  <c r="W14"/>
  <c r="V14"/>
  <c r="U14"/>
  <c r="T14"/>
  <c r="S14"/>
  <c r="R14"/>
  <c r="AC14"/>
  <c r="AC6"/>
  <c r="AB6"/>
  <c r="AA6"/>
  <c r="Z6"/>
  <c r="Y6"/>
  <c r="X6"/>
  <c r="W6"/>
  <c r="V6"/>
  <c r="U6"/>
  <c r="T6"/>
  <c r="S6"/>
  <c r="R6"/>
  <c r="Q6"/>
  <c r="AA4"/>
  <c r="Z4"/>
  <c r="Y4"/>
  <c r="X4"/>
  <c r="W4"/>
  <c r="V4"/>
  <c r="U4"/>
  <c r="T4"/>
  <c r="S4"/>
  <c r="R4"/>
  <c r="Q4"/>
  <c r="AA3"/>
  <c r="Z3"/>
  <c r="Y3"/>
  <c r="X3"/>
  <c r="W3"/>
  <c r="V3"/>
  <c r="U3"/>
  <c r="T3"/>
  <c r="S3"/>
  <c r="R3"/>
  <c r="Q3"/>
  <c r="AB7" i="3"/>
  <c r="AA7"/>
  <c r="Z7"/>
  <c r="Y7"/>
  <c r="X7"/>
  <c r="W7"/>
  <c r="V7"/>
  <c r="U7"/>
  <c r="T7"/>
  <c r="R7"/>
  <c r="Q7"/>
  <c r="AC2"/>
  <c r="AB2"/>
  <c r="AB4" s="1"/>
  <c r="AA2"/>
  <c r="AA4" s="1"/>
  <c r="Z2"/>
  <c r="Z4" s="1"/>
  <c r="Y2"/>
  <c r="Y4" s="1"/>
  <c r="X2"/>
  <c r="W2"/>
  <c r="W4" s="1"/>
  <c r="V2"/>
  <c r="V4" s="1"/>
  <c r="U2"/>
  <c r="U4" s="1"/>
  <c r="T2"/>
  <c r="S2"/>
  <c r="S4" s="1"/>
  <c r="R2"/>
  <c r="Q2"/>
  <c r="Q4" s="1"/>
  <c r="N7"/>
  <c r="M7"/>
  <c r="L7"/>
  <c r="K7"/>
  <c r="J7"/>
  <c r="I7"/>
  <c r="H7"/>
  <c r="G7"/>
  <c r="F7"/>
  <c r="E7"/>
  <c r="D7"/>
  <c r="C7"/>
  <c r="B7"/>
  <c r="N5"/>
  <c r="M5"/>
  <c r="L5"/>
  <c r="K5"/>
  <c r="J5"/>
  <c r="I5"/>
  <c r="H5"/>
  <c r="G5"/>
  <c r="F5"/>
  <c r="E5"/>
  <c r="D5"/>
  <c r="C5"/>
  <c r="B5"/>
  <c r="N2"/>
  <c r="M2"/>
  <c r="L2"/>
  <c r="L4" s="1"/>
  <c r="L6" s="1"/>
  <c r="L8" s="1"/>
  <c r="K2"/>
  <c r="K4" s="1"/>
  <c r="K6" s="1"/>
  <c r="J2"/>
  <c r="J4" s="1"/>
  <c r="J6" s="1"/>
  <c r="J8" s="1"/>
  <c r="I2"/>
  <c r="I4" s="1"/>
  <c r="I6" s="1"/>
  <c r="H2"/>
  <c r="H4" s="1"/>
  <c r="H6" s="1"/>
  <c r="H8" s="1"/>
  <c r="G2"/>
  <c r="G4" s="1"/>
  <c r="G6" s="1"/>
  <c r="F2"/>
  <c r="F4" s="1"/>
  <c r="F6" s="1"/>
  <c r="F8" s="1"/>
  <c r="E2"/>
  <c r="E4" s="1"/>
  <c r="E6" s="1"/>
  <c r="D2"/>
  <c r="D4" s="1"/>
  <c r="D6" s="1"/>
  <c r="D8" s="1"/>
  <c r="C2"/>
  <c r="B2"/>
  <c r="B4" s="1"/>
  <c r="B6" s="1"/>
  <c r="B8" s="1"/>
  <c r="M23" i="1"/>
  <c r="M31"/>
  <c r="M39"/>
  <c r="M47"/>
  <c r="M55"/>
  <c r="M63"/>
  <c r="AB97"/>
  <c r="AB98" s="1"/>
  <c r="AB7" i="2" s="1"/>
  <c r="AA97" i="1"/>
  <c r="AA98" s="1"/>
  <c r="AA7" i="2" s="1"/>
  <c r="Z97" i="1"/>
  <c r="Z98" s="1"/>
  <c r="Z7" i="2" s="1"/>
  <c r="Y97" i="1"/>
  <c r="Y98" s="1"/>
  <c r="Y7" i="2" s="1"/>
  <c r="X97" i="1"/>
  <c r="X98" s="1"/>
  <c r="X7" i="2" s="1"/>
  <c r="W97" i="1"/>
  <c r="W98" s="1"/>
  <c r="W7" i="2" s="1"/>
  <c r="V97" i="1"/>
  <c r="V98" s="1"/>
  <c r="V7" i="2" s="1"/>
  <c r="U97" i="1"/>
  <c r="U98" s="1"/>
  <c r="U7" i="2" s="1"/>
  <c r="T97" i="1"/>
  <c r="T98" s="1"/>
  <c r="T7" i="2" s="1"/>
  <c r="S97" i="1"/>
  <c r="S98" s="1"/>
  <c r="S7" i="2" s="1"/>
  <c r="R97" i="1"/>
  <c r="R98" s="1"/>
  <c r="R7" i="2" s="1"/>
  <c r="Q97" i="1"/>
  <c r="AC97" s="1"/>
  <c r="AC5" i="3" s="1"/>
  <c r="AC96" i="1"/>
  <c r="AC95"/>
  <c r="AC94"/>
  <c r="AC93"/>
  <c r="AC92"/>
  <c r="AB87"/>
  <c r="AB88" s="1"/>
  <c r="AA87"/>
  <c r="AA88" s="1"/>
  <c r="Z87"/>
  <c r="Z88" s="1"/>
  <c r="Y87"/>
  <c r="Y88" s="1"/>
  <c r="X87"/>
  <c r="X88" s="1"/>
  <c r="W87"/>
  <c r="W88" s="1"/>
  <c r="V87"/>
  <c r="V88" s="1"/>
  <c r="U87"/>
  <c r="U88" s="1"/>
  <c r="T87"/>
  <c r="T88" s="1"/>
  <c r="S87"/>
  <c r="S88" s="1"/>
  <c r="R87"/>
  <c r="R88" s="1"/>
  <c r="Q87"/>
  <c r="Q88" s="1"/>
  <c r="AC88" s="1"/>
  <c r="AC86"/>
  <c r="AC85"/>
  <c r="AC84"/>
  <c r="AC83"/>
  <c r="AC20"/>
  <c r="AB20"/>
  <c r="AA20"/>
  <c r="Z20"/>
  <c r="Y20"/>
  <c r="X20"/>
  <c r="W20"/>
  <c r="V20"/>
  <c r="U20"/>
  <c r="T20"/>
  <c r="S20"/>
  <c r="R20"/>
  <c r="Q20"/>
  <c r="Q22" s="1"/>
  <c r="N20" i="2"/>
  <c r="N19"/>
  <c r="N18"/>
  <c r="N17"/>
  <c r="N23"/>
  <c r="M23"/>
  <c r="L23"/>
  <c r="K23"/>
  <c r="J23"/>
  <c r="I23"/>
  <c r="H23"/>
  <c r="G23"/>
  <c r="F23"/>
  <c r="E23"/>
  <c r="D23"/>
  <c r="C23"/>
  <c r="B23"/>
  <c r="N14"/>
  <c r="M14"/>
  <c r="L14"/>
  <c r="K14"/>
  <c r="J14"/>
  <c r="I14"/>
  <c r="H14"/>
  <c r="G14"/>
  <c r="F14"/>
  <c r="E14"/>
  <c r="D14"/>
  <c r="C14"/>
  <c r="B14"/>
  <c r="N5"/>
  <c r="M5"/>
  <c r="L5"/>
  <c r="K5"/>
  <c r="J5"/>
  <c r="I5"/>
  <c r="H5"/>
  <c r="G5"/>
  <c r="F5"/>
  <c r="E5"/>
  <c r="D5"/>
  <c r="C5"/>
  <c r="B5"/>
  <c r="N3"/>
  <c r="M3"/>
  <c r="L3"/>
  <c r="K3"/>
  <c r="J3"/>
  <c r="I3"/>
  <c r="H3"/>
  <c r="G3"/>
  <c r="F3"/>
  <c r="E3"/>
  <c r="D3"/>
  <c r="C3"/>
  <c r="B3"/>
  <c r="N96" i="1"/>
  <c r="N95"/>
  <c r="N94"/>
  <c r="N93"/>
  <c r="N92"/>
  <c r="M97"/>
  <c r="M98" s="1"/>
  <c r="M7" i="2" s="1"/>
  <c r="L97" i="1"/>
  <c r="L98" s="1"/>
  <c r="L7" i="2" s="1"/>
  <c r="K97" i="1"/>
  <c r="K98" s="1"/>
  <c r="K7" i="2" s="1"/>
  <c r="J97" i="1"/>
  <c r="J98" s="1"/>
  <c r="J7" i="2" s="1"/>
  <c r="I97" i="1"/>
  <c r="I98" s="1"/>
  <c r="I7" i="2" s="1"/>
  <c r="H97" i="1"/>
  <c r="H98" s="1"/>
  <c r="H7" i="2" s="1"/>
  <c r="G97" i="1"/>
  <c r="G98" s="1"/>
  <c r="G7" i="2" s="1"/>
  <c r="F97" i="1"/>
  <c r="F98" s="1"/>
  <c r="F7" i="2" s="1"/>
  <c r="E97" i="1"/>
  <c r="E98" s="1"/>
  <c r="E7" i="2" s="1"/>
  <c r="D97" i="1"/>
  <c r="D98" s="1"/>
  <c r="D7" i="2" s="1"/>
  <c r="C97" i="1"/>
  <c r="C98" s="1"/>
  <c r="C7" i="2" s="1"/>
  <c r="B97" i="1"/>
  <c r="B98" s="1"/>
  <c r="N86"/>
  <c r="N85"/>
  <c r="N84"/>
  <c r="N83"/>
  <c r="M87"/>
  <c r="M88" s="1"/>
  <c r="M6" i="2" s="1"/>
  <c r="L87" i="1"/>
  <c r="L88" s="1"/>
  <c r="L6" i="2" s="1"/>
  <c r="K87" i="1"/>
  <c r="K88" s="1"/>
  <c r="K6" i="2" s="1"/>
  <c r="J87" i="1"/>
  <c r="J88" s="1"/>
  <c r="J6" i="2" s="1"/>
  <c r="I87" i="1"/>
  <c r="I88" s="1"/>
  <c r="I6" i="2" s="1"/>
  <c r="H87" i="1"/>
  <c r="H88" s="1"/>
  <c r="H6" i="2" s="1"/>
  <c r="G87" i="1"/>
  <c r="G88" s="1"/>
  <c r="G6" i="2" s="1"/>
  <c r="F87" i="1"/>
  <c r="F88" s="1"/>
  <c r="F6" i="2" s="1"/>
  <c r="E87" i="1"/>
  <c r="E88" s="1"/>
  <c r="E6" i="2" s="1"/>
  <c r="D87" i="1"/>
  <c r="D88" s="1"/>
  <c r="D6" i="2" s="1"/>
  <c r="C87" i="1"/>
  <c r="C88" s="1"/>
  <c r="C6" i="2" s="1"/>
  <c r="B87" i="1"/>
  <c r="AB13"/>
  <c r="AC13" s="1"/>
  <c r="AB12"/>
  <c r="AA13" s="1"/>
  <c r="AA12"/>
  <c r="Z13" s="1"/>
  <c r="Z12"/>
  <c r="Y13" s="1"/>
  <c r="Y12"/>
  <c r="X13" s="1"/>
  <c r="X12"/>
  <c r="W13" s="1"/>
  <c r="W12"/>
  <c r="V13" s="1"/>
  <c r="V12"/>
  <c r="U13" s="1"/>
  <c r="U12"/>
  <c r="T13" s="1"/>
  <c r="T12"/>
  <c r="S13" s="1"/>
  <c r="S12"/>
  <c r="R13" s="1"/>
  <c r="R12"/>
  <c r="Q12"/>
  <c r="M13" s="1"/>
  <c r="AA5"/>
  <c r="Z5"/>
  <c r="AA7" s="1"/>
  <c r="Y5"/>
  <c r="Z7" s="1"/>
  <c r="X5"/>
  <c r="Y7" s="1"/>
  <c r="W5"/>
  <c r="X7" s="1"/>
  <c r="V5"/>
  <c r="W7" s="1"/>
  <c r="U5"/>
  <c r="V7" s="1"/>
  <c r="T5"/>
  <c r="U7" s="1"/>
  <c r="S5"/>
  <c r="T7" s="1"/>
  <c r="R5"/>
  <c r="S7" s="1"/>
  <c r="Q5"/>
  <c r="AC3"/>
  <c r="AC12" s="1"/>
  <c r="M12"/>
  <c r="L13" s="1"/>
  <c r="L12"/>
  <c r="K13" s="1"/>
  <c r="K12"/>
  <c r="J13" s="1"/>
  <c r="J12"/>
  <c r="I13" s="1"/>
  <c r="I12"/>
  <c r="H13" s="1"/>
  <c r="H12"/>
  <c r="G13" s="1"/>
  <c r="G12"/>
  <c r="F13" s="1"/>
  <c r="F12"/>
  <c r="E13" s="1"/>
  <c r="E12"/>
  <c r="D13" s="1"/>
  <c r="D12"/>
  <c r="C13" s="1"/>
  <c r="C12"/>
  <c r="B13" s="1"/>
  <c r="B12"/>
  <c r="N3"/>
  <c r="N12" s="1"/>
  <c r="M5"/>
  <c r="L5"/>
  <c r="M7" s="1"/>
  <c r="K5"/>
  <c r="L7" s="1"/>
  <c r="J5"/>
  <c r="K7" s="1"/>
  <c r="I5"/>
  <c r="J7" s="1"/>
  <c r="H5"/>
  <c r="I7" s="1"/>
  <c r="G5"/>
  <c r="H7" s="1"/>
  <c r="F5"/>
  <c r="G7" s="1"/>
  <c r="E5"/>
  <c r="F7" s="1"/>
  <c r="D5"/>
  <c r="E7" s="1"/>
  <c r="C5"/>
  <c r="D7" s="1"/>
  <c r="B5"/>
  <c r="AH4" i="3" l="1"/>
  <c r="AH6" s="1"/>
  <c r="AH8" s="1"/>
  <c r="E8"/>
  <c r="G8"/>
  <c r="I8"/>
  <c r="K8"/>
  <c r="AF32" i="1"/>
  <c r="AF34" s="1"/>
  <c r="AF36" s="1"/>
  <c r="AF64"/>
  <c r="AF66" s="1"/>
  <c r="AF68" s="1"/>
  <c r="AH70"/>
  <c r="AG23"/>
  <c r="AG24" s="1"/>
  <c r="AG26" s="1"/>
  <c r="AG28" s="1"/>
  <c r="AF31"/>
  <c r="AG39"/>
  <c r="AG40" s="1"/>
  <c r="AG42" s="1"/>
  <c r="AG44" s="1"/>
  <c r="AF47"/>
  <c r="AF48" s="1"/>
  <c r="AF50" s="1"/>
  <c r="AF52" s="1"/>
  <c r="AG55"/>
  <c r="AG56" s="1"/>
  <c r="AG58" s="1"/>
  <c r="AG60" s="1"/>
  <c r="AF63"/>
  <c r="AF23"/>
  <c r="AF24" s="1"/>
  <c r="AF26" s="1"/>
  <c r="AF28" s="1"/>
  <c r="AG31"/>
  <c r="AG32" s="1"/>
  <c r="AG34" s="1"/>
  <c r="AG36" s="1"/>
  <c r="AF39"/>
  <c r="AF40" s="1"/>
  <c r="AF42" s="1"/>
  <c r="AF44" s="1"/>
  <c r="AG47"/>
  <c r="AG48" s="1"/>
  <c r="AG50" s="1"/>
  <c r="AG52" s="1"/>
  <c r="AF55"/>
  <c r="AF56" s="1"/>
  <c r="AF58" s="1"/>
  <c r="AF60" s="1"/>
  <c r="AG63"/>
  <c r="AG64" s="1"/>
  <c r="AG66" s="1"/>
  <c r="AG68" s="1"/>
  <c r="N4" i="3"/>
  <c r="N6" s="1"/>
  <c r="N8" s="1"/>
  <c r="AC20" i="2"/>
  <c r="AC7" i="3" s="1"/>
  <c r="S7"/>
  <c r="S23" i="2"/>
  <c r="X4" i="3"/>
  <c r="T4"/>
  <c r="R4"/>
  <c r="AC4"/>
  <c r="M4"/>
  <c r="M6" s="1"/>
  <c r="M8" s="1"/>
  <c r="C4"/>
  <c r="C6" s="1"/>
  <c r="C8" s="1"/>
  <c r="R5"/>
  <c r="R6" s="1"/>
  <c r="R8" s="1"/>
  <c r="T5"/>
  <c r="T6" s="1"/>
  <c r="T8" s="1"/>
  <c r="V5"/>
  <c r="V6" s="1"/>
  <c r="V8" s="1"/>
  <c r="X5"/>
  <c r="Z5"/>
  <c r="Z6" s="1"/>
  <c r="Z8" s="1"/>
  <c r="AB5"/>
  <c r="AB6" s="1"/>
  <c r="AB8" s="1"/>
  <c r="S5"/>
  <c r="S6" s="1"/>
  <c r="S8" s="1"/>
  <c r="U5"/>
  <c r="U6" s="1"/>
  <c r="U8" s="1"/>
  <c r="W5"/>
  <c r="W6" s="1"/>
  <c r="W8" s="1"/>
  <c r="Y5"/>
  <c r="Y6" s="1"/>
  <c r="Y8" s="1"/>
  <c r="AA5"/>
  <c r="AA6" s="1"/>
  <c r="AA8" s="1"/>
  <c r="Q5"/>
  <c r="Q6" s="1"/>
  <c r="Q8" s="1"/>
  <c r="AC6"/>
  <c r="AC8" s="1"/>
  <c r="R62" i="1"/>
  <c r="R54"/>
  <c r="R46"/>
  <c r="R38"/>
  <c r="R30"/>
  <c r="R75"/>
  <c r="R77" s="1"/>
  <c r="R79" s="1"/>
  <c r="R5" i="2" s="1"/>
  <c r="R25" s="1"/>
  <c r="T62" i="1"/>
  <c r="T54"/>
  <c r="T46"/>
  <c r="T38"/>
  <c r="T30"/>
  <c r="T75"/>
  <c r="T77" s="1"/>
  <c r="T79" s="1"/>
  <c r="T5" i="2" s="1"/>
  <c r="T9" s="1"/>
  <c r="T25" s="1"/>
  <c r="T22" i="1"/>
  <c r="V62"/>
  <c r="V54"/>
  <c r="V46"/>
  <c r="V38"/>
  <c r="V30"/>
  <c r="V75"/>
  <c r="V77" s="1"/>
  <c r="V79" s="1"/>
  <c r="V5" i="2" s="1"/>
  <c r="V9" s="1"/>
  <c r="V25" s="1"/>
  <c r="V22" i="1"/>
  <c r="X62"/>
  <c r="X54"/>
  <c r="X46"/>
  <c r="X38"/>
  <c r="X30"/>
  <c r="X75"/>
  <c r="X77" s="1"/>
  <c r="X79" s="1"/>
  <c r="X5" i="2" s="1"/>
  <c r="X9" s="1"/>
  <c r="X25" s="1"/>
  <c r="X22" i="1"/>
  <c r="Z62"/>
  <c r="Z54"/>
  <c r="Z46"/>
  <c r="Z38"/>
  <c r="Z30"/>
  <c r="Z75"/>
  <c r="Z77" s="1"/>
  <c r="Z79" s="1"/>
  <c r="Z5" i="2" s="1"/>
  <c r="Z9" s="1"/>
  <c r="Z25" s="1"/>
  <c r="Z22" i="1"/>
  <c r="AB62"/>
  <c r="AB54"/>
  <c r="AB46"/>
  <c r="AB38"/>
  <c r="AB30"/>
  <c r="AB75"/>
  <c r="AB77" s="1"/>
  <c r="AB79" s="1"/>
  <c r="AB5" i="2" s="1"/>
  <c r="AB22" i="1"/>
  <c r="Q75"/>
  <c r="Q62"/>
  <c r="Q54"/>
  <c r="Q46"/>
  <c r="Q38"/>
  <c r="Q30"/>
  <c r="S75"/>
  <c r="S77" s="1"/>
  <c r="S79" s="1"/>
  <c r="S5" i="2" s="1"/>
  <c r="S9" s="1"/>
  <c r="S25" s="1"/>
  <c r="S22" i="1"/>
  <c r="S62"/>
  <c r="S54"/>
  <c r="S46"/>
  <c r="S38"/>
  <c r="S30"/>
  <c r="U75"/>
  <c r="U77" s="1"/>
  <c r="U79" s="1"/>
  <c r="U5" i="2" s="1"/>
  <c r="U9" s="1"/>
  <c r="U25" s="1"/>
  <c r="U22" i="1"/>
  <c r="U62"/>
  <c r="U54"/>
  <c r="U46"/>
  <c r="U38"/>
  <c r="U30"/>
  <c r="W75"/>
  <c r="W77" s="1"/>
  <c r="W79" s="1"/>
  <c r="W5" i="2" s="1"/>
  <c r="W9" s="1"/>
  <c r="W25" s="1"/>
  <c r="W22" i="1"/>
  <c r="W62"/>
  <c r="W54"/>
  <c r="W46"/>
  <c r="W38"/>
  <c r="W30"/>
  <c r="Y75"/>
  <c r="Y77" s="1"/>
  <c r="Y79" s="1"/>
  <c r="Y5" i="2" s="1"/>
  <c r="Y9" s="1"/>
  <c r="Y25" s="1"/>
  <c r="Y22" i="1"/>
  <c r="Y62"/>
  <c r="Y54"/>
  <c r="Y46"/>
  <c r="Y38"/>
  <c r="Y30"/>
  <c r="AA75"/>
  <c r="AA77" s="1"/>
  <c r="AA79" s="1"/>
  <c r="AA5" i="2" s="1"/>
  <c r="AA9" s="1"/>
  <c r="AA25" s="1"/>
  <c r="AA22" i="1"/>
  <c r="AA62"/>
  <c r="AA54"/>
  <c r="AA46"/>
  <c r="AA38"/>
  <c r="AA30"/>
  <c r="R22"/>
  <c r="AC87"/>
  <c r="Q98"/>
  <c r="N98"/>
  <c r="N7" i="2" s="1"/>
  <c r="B7"/>
  <c r="N87" i="1"/>
  <c r="N97"/>
  <c r="B88"/>
  <c r="AC5"/>
  <c r="AC8"/>
  <c r="Q15"/>
  <c r="N13"/>
  <c r="M14"/>
  <c r="AC14"/>
  <c r="AC16" s="1"/>
  <c r="AB14"/>
  <c r="N14"/>
  <c r="N16" s="1"/>
  <c r="N20" s="1"/>
  <c r="AC4"/>
  <c r="R7"/>
  <c r="AC7" s="1"/>
  <c r="AC3" i="2" s="1"/>
  <c r="S15" i="1"/>
  <c r="U15"/>
  <c r="W15"/>
  <c r="Y15"/>
  <c r="AA15"/>
  <c r="Q13"/>
  <c r="R15" s="1"/>
  <c r="T15"/>
  <c r="V15"/>
  <c r="X15"/>
  <c r="Z15"/>
  <c r="AB15"/>
  <c r="AB16" s="1"/>
  <c r="N5"/>
  <c r="N4" s="1"/>
  <c r="H14"/>
  <c r="D15"/>
  <c r="F15"/>
  <c r="H15"/>
  <c r="J15"/>
  <c r="L15"/>
  <c r="C15"/>
  <c r="E15"/>
  <c r="G15"/>
  <c r="I15"/>
  <c r="K15"/>
  <c r="M15"/>
  <c r="N8"/>
  <c r="C7"/>
  <c r="N7" s="1"/>
  <c r="AG4" i="3" l="1"/>
  <c r="AG6" s="1"/>
  <c r="AG8" s="1"/>
  <c r="AF70" i="1"/>
  <c r="AG70"/>
  <c r="AC23" i="2"/>
  <c r="X6" i="3"/>
  <c r="X8" s="1"/>
  <c r="AC98" i="1"/>
  <c r="AC7" i="2" s="1"/>
  <c r="Q7"/>
  <c r="Q23" i="1"/>
  <c r="Z39"/>
  <c r="AA41" s="1"/>
  <c r="Z55"/>
  <c r="AA57" s="1"/>
  <c r="Z23"/>
  <c r="AA25" s="1"/>
  <c r="X31"/>
  <c r="Y33" s="1"/>
  <c r="X47"/>
  <c r="Y49" s="1"/>
  <c r="X63"/>
  <c r="Y65" s="1"/>
  <c r="V39"/>
  <c r="W41" s="1"/>
  <c r="V55"/>
  <c r="W57" s="1"/>
  <c r="V23"/>
  <c r="W25" s="1"/>
  <c r="T31"/>
  <c r="U33" s="1"/>
  <c r="T47"/>
  <c r="U49" s="1"/>
  <c r="T63"/>
  <c r="U65" s="1"/>
  <c r="R39"/>
  <c r="S41" s="1"/>
  <c r="R55"/>
  <c r="S57" s="1"/>
  <c r="R23"/>
  <c r="S25" s="1"/>
  <c r="AA23"/>
  <c r="AB25" s="1"/>
  <c r="AB32"/>
  <c r="AA31"/>
  <c r="AB33" s="1"/>
  <c r="AB48"/>
  <c r="AA47"/>
  <c r="AB49" s="1"/>
  <c r="AB64"/>
  <c r="AA63"/>
  <c r="AB65" s="1"/>
  <c r="Z40"/>
  <c r="Y39"/>
  <c r="Z41" s="1"/>
  <c r="Z56"/>
  <c r="Y55"/>
  <c r="Z57" s="1"/>
  <c r="W23"/>
  <c r="X25" s="1"/>
  <c r="X32"/>
  <c r="W31"/>
  <c r="X33" s="1"/>
  <c r="X48"/>
  <c r="W47"/>
  <c r="X49" s="1"/>
  <c r="X64"/>
  <c r="W63"/>
  <c r="X65" s="1"/>
  <c r="V40"/>
  <c r="U39"/>
  <c r="V41" s="1"/>
  <c r="V56"/>
  <c r="U55"/>
  <c r="V57" s="1"/>
  <c r="S23"/>
  <c r="T25" s="1"/>
  <c r="T32"/>
  <c r="S31"/>
  <c r="T33" s="1"/>
  <c r="T48"/>
  <c r="S47"/>
  <c r="T49" s="1"/>
  <c r="T64"/>
  <c r="S63"/>
  <c r="T65" s="1"/>
  <c r="Q31"/>
  <c r="R33" s="1"/>
  <c r="Q47"/>
  <c r="R49" s="1"/>
  <c r="Q63"/>
  <c r="R65" s="1"/>
  <c r="AB23"/>
  <c r="AB24" s="1"/>
  <c r="AA32"/>
  <c r="AA34" s="1"/>
  <c r="AA36" s="1"/>
  <c r="Z31"/>
  <c r="AA33" s="1"/>
  <c r="AA48"/>
  <c r="AA50" s="1"/>
  <c r="AA52" s="1"/>
  <c r="Z47"/>
  <c r="AA49" s="1"/>
  <c r="AA64"/>
  <c r="AA66" s="1"/>
  <c r="AA68" s="1"/>
  <c r="Z63"/>
  <c r="AA65" s="1"/>
  <c r="Y40"/>
  <c r="Y42" s="1"/>
  <c r="Y44" s="1"/>
  <c r="X39"/>
  <c r="Y41" s="1"/>
  <c r="Y56"/>
  <c r="Y58" s="1"/>
  <c r="Y60" s="1"/>
  <c r="X55"/>
  <c r="Y57" s="1"/>
  <c r="X23"/>
  <c r="Y25" s="1"/>
  <c r="W32"/>
  <c r="W34" s="1"/>
  <c r="W36" s="1"/>
  <c r="V31"/>
  <c r="W33" s="1"/>
  <c r="W48"/>
  <c r="W50" s="1"/>
  <c r="W52" s="1"/>
  <c r="V47"/>
  <c r="W49" s="1"/>
  <c r="W64"/>
  <c r="W66" s="1"/>
  <c r="W68" s="1"/>
  <c r="V63"/>
  <c r="W65" s="1"/>
  <c r="U40"/>
  <c r="U42" s="1"/>
  <c r="U44" s="1"/>
  <c r="T39"/>
  <c r="U41" s="1"/>
  <c r="U56"/>
  <c r="U58" s="1"/>
  <c r="U60" s="1"/>
  <c r="T55"/>
  <c r="U57" s="1"/>
  <c r="T23"/>
  <c r="U25" s="1"/>
  <c r="S32"/>
  <c r="S34" s="1"/>
  <c r="S36" s="1"/>
  <c r="R31"/>
  <c r="S33" s="1"/>
  <c r="S48"/>
  <c r="S50" s="1"/>
  <c r="S52" s="1"/>
  <c r="R47"/>
  <c r="S49" s="1"/>
  <c r="S64"/>
  <c r="S66" s="1"/>
  <c r="S68" s="1"/>
  <c r="R63"/>
  <c r="S65" s="1"/>
  <c r="Q40"/>
  <c r="AC75"/>
  <c r="Q77"/>
  <c r="AB40"/>
  <c r="AB42" s="1"/>
  <c r="AB44" s="1"/>
  <c r="AA39"/>
  <c r="AB41" s="1"/>
  <c r="AB56"/>
  <c r="AB58" s="1"/>
  <c r="AB60" s="1"/>
  <c r="AA55"/>
  <c r="AB57" s="1"/>
  <c r="Z24"/>
  <c r="Z26" s="1"/>
  <c r="Z28" s="1"/>
  <c r="Y23"/>
  <c r="Z25" s="1"/>
  <c r="Z32"/>
  <c r="Z34" s="1"/>
  <c r="Z36" s="1"/>
  <c r="Y31"/>
  <c r="Z33" s="1"/>
  <c r="Z48"/>
  <c r="Z50" s="1"/>
  <c r="Z52" s="1"/>
  <c r="Y47"/>
  <c r="Z49" s="1"/>
  <c r="Z64"/>
  <c r="Z66" s="1"/>
  <c r="Z68" s="1"/>
  <c r="Y63"/>
  <c r="Z65" s="1"/>
  <c r="X40"/>
  <c r="X42" s="1"/>
  <c r="X44" s="1"/>
  <c r="W39"/>
  <c r="X41" s="1"/>
  <c r="X56"/>
  <c r="X58" s="1"/>
  <c r="X60" s="1"/>
  <c r="W55"/>
  <c r="X57" s="1"/>
  <c r="V24"/>
  <c r="V26" s="1"/>
  <c r="V28" s="1"/>
  <c r="U23"/>
  <c r="V25" s="1"/>
  <c r="V32"/>
  <c r="V34" s="1"/>
  <c r="V36" s="1"/>
  <c r="U31"/>
  <c r="V33" s="1"/>
  <c r="V48"/>
  <c r="V50" s="1"/>
  <c r="V52" s="1"/>
  <c r="U47"/>
  <c r="V49" s="1"/>
  <c r="V64"/>
  <c r="V66" s="1"/>
  <c r="V68" s="1"/>
  <c r="U63"/>
  <c r="V65" s="1"/>
  <c r="T40"/>
  <c r="T42" s="1"/>
  <c r="T44" s="1"/>
  <c r="S39"/>
  <c r="T41" s="1"/>
  <c r="T56"/>
  <c r="T58" s="1"/>
  <c r="T60" s="1"/>
  <c r="S55"/>
  <c r="T57" s="1"/>
  <c r="R40"/>
  <c r="R42" s="1"/>
  <c r="R44" s="1"/>
  <c r="Q39"/>
  <c r="R41" s="1"/>
  <c r="R56"/>
  <c r="R58" s="1"/>
  <c r="R60" s="1"/>
  <c r="Q55"/>
  <c r="R57" s="1"/>
  <c r="N88"/>
  <c r="N6" i="2" s="1"/>
  <c r="B6"/>
  <c r="M16" i="1"/>
  <c r="M20" s="1"/>
  <c r="M38" s="1"/>
  <c r="M46"/>
  <c r="M22"/>
  <c r="H16"/>
  <c r="H20" s="1"/>
  <c r="H38" s="1"/>
  <c r="X14"/>
  <c r="X16" s="1"/>
  <c r="T14"/>
  <c r="T16" s="1"/>
  <c r="L14"/>
  <c r="L16" s="1"/>
  <c r="L20" s="1"/>
  <c r="L38" s="1"/>
  <c r="D14"/>
  <c r="AA14"/>
  <c r="AA16" s="1"/>
  <c r="W14"/>
  <c r="W16" s="1"/>
  <c r="S14"/>
  <c r="S16" s="1"/>
  <c r="Y14"/>
  <c r="Y16" s="1"/>
  <c r="U14"/>
  <c r="U16" s="1"/>
  <c r="Q14"/>
  <c r="Q16" s="1"/>
  <c r="Z14"/>
  <c r="Z16" s="1"/>
  <c r="V14"/>
  <c r="V16" s="1"/>
  <c r="R14"/>
  <c r="R16" s="1"/>
  <c r="D16"/>
  <c r="D20" s="1"/>
  <c r="D38" s="1"/>
  <c r="I14"/>
  <c r="I16" s="1"/>
  <c r="I20" s="1"/>
  <c r="I38" s="1"/>
  <c r="E14"/>
  <c r="E16" s="1"/>
  <c r="E20" s="1"/>
  <c r="E38" s="1"/>
  <c r="K14"/>
  <c r="K16" s="1"/>
  <c r="K20" s="1"/>
  <c r="K38" s="1"/>
  <c r="G14"/>
  <c r="G16" s="1"/>
  <c r="G20" s="1"/>
  <c r="G38" s="1"/>
  <c r="C14"/>
  <c r="C16" s="1"/>
  <c r="C20" s="1"/>
  <c r="C38" s="1"/>
  <c r="J14"/>
  <c r="J16" s="1"/>
  <c r="J20" s="1"/>
  <c r="J38" s="1"/>
  <c r="F14"/>
  <c r="F16" s="1"/>
  <c r="F20" s="1"/>
  <c r="F38" s="1"/>
  <c r="B14"/>
  <c r="B16" s="1"/>
  <c r="B20" s="1"/>
  <c r="B38" s="1"/>
  <c r="AB26" l="1"/>
  <c r="AC24"/>
  <c r="Q79"/>
  <c r="AC77"/>
  <c r="U24"/>
  <c r="U26" s="1"/>
  <c r="U28" s="1"/>
  <c r="Y24"/>
  <c r="Y26" s="1"/>
  <c r="Y28" s="1"/>
  <c r="R64"/>
  <c r="R66" s="1"/>
  <c r="R68" s="1"/>
  <c r="R48"/>
  <c r="R50" s="1"/>
  <c r="R52" s="1"/>
  <c r="R32"/>
  <c r="R34" s="1"/>
  <c r="R36" s="1"/>
  <c r="T66"/>
  <c r="T68" s="1"/>
  <c r="T50"/>
  <c r="T52" s="1"/>
  <c r="T34"/>
  <c r="T36" s="1"/>
  <c r="T24"/>
  <c r="T26" s="1"/>
  <c r="T28" s="1"/>
  <c r="V58"/>
  <c r="V60" s="1"/>
  <c r="V70" s="1"/>
  <c r="V42"/>
  <c r="V44" s="1"/>
  <c r="X66"/>
  <c r="X68" s="1"/>
  <c r="X50"/>
  <c r="X52" s="1"/>
  <c r="X34"/>
  <c r="X36" s="1"/>
  <c r="X24"/>
  <c r="X26" s="1"/>
  <c r="X28" s="1"/>
  <c r="Z58"/>
  <c r="Z60" s="1"/>
  <c r="Z42"/>
  <c r="Z44" s="1"/>
  <c r="AB66"/>
  <c r="AB68" s="1"/>
  <c r="AB50"/>
  <c r="AB52" s="1"/>
  <c r="AB34"/>
  <c r="AB36" s="1"/>
  <c r="Q64"/>
  <c r="Q48"/>
  <c r="Q32"/>
  <c r="S56"/>
  <c r="S58" s="1"/>
  <c r="S60" s="1"/>
  <c r="S40"/>
  <c r="S42" s="1"/>
  <c r="S44" s="1"/>
  <c r="U64"/>
  <c r="U66" s="1"/>
  <c r="U68" s="1"/>
  <c r="U48"/>
  <c r="U50" s="1"/>
  <c r="U52" s="1"/>
  <c r="U32"/>
  <c r="U34" s="1"/>
  <c r="U36" s="1"/>
  <c r="W56"/>
  <c r="W58" s="1"/>
  <c r="W60" s="1"/>
  <c r="W40"/>
  <c r="W42" s="1"/>
  <c r="W44" s="1"/>
  <c r="Y64"/>
  <c r="Y66" s="1"/>
  <c r="Y68" s="1"/>
  <c r="Y48"/>
  <c r="Y50" s="1"/>
  <c r="Y52" s="1"/>
  <c r="Y32"/>
  <c r="Y34" s="1"/>
  <c r="Y36" s="1"/>
  <c r="AA56"/>
  <c r="AA58" s="1"/>
  <c r="AA60" s="1"/>
  <c r="AA40"/>
  <c r="AA42" s="1"/>
  <c r="AA44" s="1"/>
  <c r="R24"/>
  <c r="Q42"/>
  <c r="Q44" s="1"/>
  <c r="R25"/>
  <c r="Q24"/>
  <c r="Z70"/>
  <c r="Q56"/>
  <c r="S24"/>
  <c r="S26" s="1"/>
  <c r="S28" s="1"/>
  <c r="S70" s="1"/>
  <c r="W24"/>
  <c r="W26" s="1"/>
  <c r="W28" s="1"/>
  <c r="AA24"/>
  <c r="AA26" s="1"/>
  <c r="AA28" s="1"/>
  <c r="AA70" s="1"/>
  <c r="N38"/>
  <c r="I39"/>
  <c r="J41" s="1"/>
  <c r="F39"/>
  <c r="G41" s="1"/>
  <c r="D39"/>
  <c r="E41" s="1"/>
  <c r="C39"/>
  <c r="D41" s="1"/>
  <c r="G39"/>
  <c r="H41" s="1"/>
  <c r="M30"/>
  <c r="M54"/>
  <c r="E39"/>
  <c r="F41" s="1"/>
  <c r="B39"/>
  <c r="C41" s="1"/>
  <c r="J39"/>
  <c r="K41" s="1"/>
  <c r="H39"/>
  <c r="I41" s="1"/>
  <c r="K39"/>
  <c r="L41" s="1"/>
  <c r="L23"/>
  <c r="M25" s="1"/>
  <c r="L47"/>
  <c r="M49" s="1"/>
  <c r="M48"/>
  <c r="L39"/>
  <c r="M41" s="1"/>
  <c r="M40"/>
  <c r="F75"/>
  <c r="F77" s="1"/>
  <c r="F79" s="1"/>
  <c r="F62"/>
  <c r="C75"/>
  <c r="C77" s="1"/>
  <c r="C79" s="1"/>
  <c r="C62"/>
  <c r="I75"/>
  <c r="I77" s="1"/>
  <c r="I79" s="1"/>
  <c r="I62"/>
  <c r="L75"/>
  <c r="L77" s="1"/>
  <c r="L79" s="1"/>
  <c r="L62"/>
  <c r="B75"/>
  <c r="B62"/>
  <c r="J75"/>
  <c r="J77" s="1"/>
  <c r="J79" s="1"/>
  <c r="J62"/>
  <c r="G75"/>
  <c r="G77" s="1"/>
  <c r="G79" s="1"/>
  <c r="G62"/>
  <c r="E75"/>
  <c r="E77" s="1"/>
  <c r="E79" s="1"/>
  <c r="E62"/>
  <c r="D75"/>
  <c r="D77" s="1"/>
  <c r="D79" s="1"/>
  <c r="D62"/>
  <c r="H75"/>
  <c r="H77" s="1"/>
  <c r="H79" s="1"/>
  <c r="H62"/>
  <c r="M75"/>
  <c r="M77" s="1"/>
  <c r="M79" s="1"/>
  <c r="M62"/>
  <c r="K75"/>
  <c r="K77" s="1"/>
  <c r="K79" s="1"/>
  <c r="K62"/>
  <c r="F54"/>
  <c r="F46"/>
  <c r="F30"/>
  <c r="F22"/>
  <c r="C54"/>
  <c r="C46"/>
  <c r="C30"/>
  <c r="C22"/>
  <c r="K22"/>
  <c r="K54"/>
  <c r="K46"/>
  <c r="K30"/>
  <c r="I22"/>
  <c r="I54"/>
  <c r="I46"/>
  <c r="I30"/>
  <c r="L54"/>
  <c r="L46"/>
  <c r="L30"/>
  <c r="L22"/>
  <c r="B54"/>
  <c r="B30"/>
  <c r="B22"/>
  <c r="B46"/>
  <c r="J54"/>
  <c r="J46"/>
  <c r="J30"/>
  <c r="J22"/>
  <c r="G54"/>
  <c r="G46"/>
  <c r="G30"/>
  <c r="G22"/>
  <c r="E22"/>
  <c r="E54"/>
  <c r="E46"/>
  <c r="E30"/>
  <c r="D54"/>
  <c r="D46"/>
  <c r="D30"/>
  <c r="D22"/>
  <c r="H54"/>
  <c r="H46"/>
  <c r="H30"/>
  <c r="H22"/>
  <c r="AC79" l="1"/>
  <c r="AC5" i="2" s="1"/>
  <c r="Q5"/>
  <c r="Q9" s="1"/>
  <c r="Q25" s="1"/>
  <c r="AB28" i="1"/>
  <c r="AC26"/>
  <c r="AC28" s="1"/>
  <c r="W70"/>
  <c r="Q58"/>
  <c r="Q60" s="1"/>
  <c r="Q26"/>
  <c r="Q28" s="1"/>
  <c r="Q50"/>
  <c r="Q52" s="1"/>
  <c r="R26"/>
  <c r="R28" s="1"/>
  <c r="U70"/>
  <c r="AB70"/>
  <c r="AB4" i="2" s="1"/>
  <c r="AB9" s="1"/>
  <c r="AB25" s="1"/>
  <c r="X70" i="1"/>
  <c r="T70"/>
  <c r="Q34"/>
  <c r="Q36" s="1"/>
  <c r="Q66"/>
  <c r="Q68" s="1"/>
  <c r="Q70" s="1"/>
  <c r="Y70"/>
  <c r="R70"/>
  <c r="G55"/>
  <c r="H57" s="1"/>
  <c r="C55"/>
  <c r="D57" s="1"/>
  <c r="F31"/>
  <c r="G33" s="1"/>
  <c r="K55"/>
  <c r="L57" s="1"/>
  <c r="H23"/>
  <c r="I25" s="1"/>
  <c r="B31"/>
  <c r="C33" s="1"/>
  <c r="E31"/>
  <c r="F33" s="1"/>
  <c r="F32"/>
  <c r="F34" s="1"/>
  <c r="F36" s="1"/>
  <c r="M32"/>
  <c r="L31"/>
  <c r="M33" s="1"/>
  <c r="G31"/>
  <c r="H33" s="1"/>
  <c r="C31"/>
  <c r="D33" s="1"/>
  <c r="D47"/>
  <c r="E49" s="1"/>
  <c r="D23"/>
  <c r="E25" s="1"/>
  <c r="F55"/>
  <c r="G57" s="1"/>
  <c r="G56"/>
  <c r="I31"/>
  <c r="J33" s="1"/>
  <c r="I55"/>
  <c r="J57" s="1"/>
  <c r="N54"/>
  <c r="K31"/>
  <c r="L33" s="1"/>
  <c r="H47"/>
  <c r="I49" s="1"/>
  <c r="J47"/>
  <c r="K49" s="1"/>
  <c r="J23"/>
  <c r="K25" s="1"/>
  <c r="B55"/>
  <c r="C57" s="1"/>
  <c r="C56"/>
  <c r="E55"/>
  <c r="F57" s="1"/>
  <c r="H24"/>
  <c r="H26" s="1"/>
  <c r="H28" s="1"/>
  <c r="G23"/>
  <c r="H25" s="1"/>
  <c r="G47"/>
  <c r="H49" s="1"/>
  <c r="D24"/>
  <c r="C23"/>
  <c r="D25" s="1"/>
  <c r="C47"/>
  <c r="D49" s="1"/>
  <c r="D48"/>
  <c r="D31"/>
  <c r="E33" s="1"/>
  <c r="E32"/>
  <c r="D55"/>
  <c r="E57" s="1"/>
  <c r="F23"/>
  <c r="G25" s="1"/>
  <c r="G24"/>
  <c r="F47"/>
  <c r="G49" s="1"/>
  <c r="I23"/>
  <c r="J25" s="1"/>
  <c r="I47"/>
  <c r="J49" s="1"/>
  <c r="N46"/>
  <c r="N30"/>
  <c r="B32"/>
  <c r="B34" s="1"/>
  <c r="B36" s="1"/>
  <c r="L24"/>
  <c r="K23"/>
  <c r="L25" s="1"/>
  <c r="K47"/>
  <c r="L49" s="1"/>
  <c r="L48"/>
  <c r="H31"/>
  <c r="I33" s="1"/>
  <c r="I32"/>
  <c r="H55"/>
  <c r="I57" s="1"/>
  <c r="I56"/>
  <c r="J31"/>
  <c r="K33" s="1"/>
  <c r="K32"/>
  <c r="J55"/>
  <c r="K57" s="1"/>
  <c r="K56"/>
  <c r="B23"/>
  <c r="C25" s="1"/>
  <c r="C24"/>
  <c r="B47"/>
  <c r="C49" s="1"/>
  <c r="F24"/>
  <c r="F26" s="1"/>
  <c r="F28" s="1"/>
  <c r="E23"/>
  <c r="F25" s="1"/>
  <c r="E47"/>
  <c r="F49" s="1"/>
  <c r="J63"/>
  <c r="K65" s="1"/>
  <c r="L63"/>
  <c r="M65" s="1"/>
  <c r="M64"/>
  <c r="G63"/>
  <c r="H65" s="1"/>
  <c r="C63"/>
  <c r="D65" s="1"/>
  <c r="D63"/>
  <c r="E65" s="1"/>
  <c r="F63"/>
  <c r="G65" s="1"/>
  <c r="I63"/>
  <c r="J65" s="1"/>
  <c r="N62"/>
  <c r="K63"/>
  <c r="L65" s="1"/>
  <c r="H63"/>
  <c r="I65" s="1"/>
  <c r="B63"/>
  <c r="C65" s="1"/>
  <c r="E63"/>
  <c r="F65" s="1"/>
  <c r="M42"/>
  <c r="M44" s="1"/>
  <c r="L55"/>
  <c r="M57" s="1"/>
  <c r="M56"/>
  <c r="M50"/>
  <c r="M52" s="1"/>
  <c r="L40"/>
  <c r="L42" s="1"/>
  <c r="L44" s="1"/>
  <c r="I40"/>
  <c r="I42" s="1"/>
  <c r="I44" s="1"/>
  <c r="K40"/>
  <c r="K42" s="1"/>
  <c r="K44" s="1"/>
  <c r="C40"/>
  <c r="C42" s="1"/>
  <c r="C44" s="1"/>
  <c r="F40"/>
  <c r="F42" s="1"/>
  <c r="F44" s="1"/>
  <c r="H40"/>
  <c r="H42" s="1"/>
  <c r="H44" s="1"/>
  <c r="D40"/>
  <c r="D42" s="1"/>
  <c r="D44" s="1"/>
  <c r="E40"/>
  <c r="E42" s="1"/>
  <c r="E44" s="1"/>
  <c r="G40"/>
  <c r="G42" s="1"/>
  <c r="G44" s="1"/>
  <c r="J40"/>
  <c r="J42" s="1"/>
  <c r="J44" s="1"/>
  <c r="B40"/>
  <c r="B42" s="1"/>
  <c r="B44" s="1"/>
  <c r="N75"/>
  <c r="B77"/>
  <c r="N22"/>
  <c r="M24" s="1"/>
  <c r="M26" s="1"/>
  <c r="M28" s="1"/>
  <c r="L26" l="1"/>
  <c r="L28" s="1"/>
  <c r="L70" s="1"/>
  <c r="L4" i="2" s="1"/>
  <c r="L9" s="1"/>
  <c r="L25" s="1"/>
  <c r="J24" i="1"/>
  <c r="J26" s="1"/>
  <c r="J28" s="1"/>
  <c r="J70" s="1"/>
  <c r="J4" i="2" s="1"/>
  <c r="J9" s="1"/>
  <c r="J25" s="1"/>
  <c r="D26" i="1"/>
  <c r="D28" s="1"/>
  <c r="AC70"/>
  <c r="AC4" i="2" s="1"/>
  <c r="AC9" s="1"/>
  <c r="AC25" s="1"/>
  <c r="AC27" s="1"/>
  <c r="M58" i="1"/>
  <c r="M60" s="1"/>
  <c r="M34"/>
  <c r="M36" s="1"/>
  <c r="F64"/>
  <c r="F66" s="1"/>
  <c r="F68" s="1"/>
  <c r="F70" s="1"/>
  <c r="F4" i="2" s="1"/>
  <c r="F9" s="1"/>
  <c r="F25" s="1"/>
  <c r="C64" i="1"/>
  <c r="C66" s="1"/>
  <c r="C68" s="1"/>
  <c r="C70" s="1"/>
  <c r="C4" i="2" s="1"/>
  <c r="C9" s="1"/>
  <c r="C25" s="1"/>
  <c r="I64" i="1"/>
  <c r="I66" s="1"/>
  <c r="I68" s="1"/>
  <c r="L64"/>
  <c r="L66" s="1"/>
  <c r="L68" s="1"/>
  <c r="B64"/>
  <c r="J64"/>
  <c r="J66" s="1"/>
  <c r="J68" s="1"/>
  <c r="G64"/>
  <c r="G66" s="1"/>
  <c r="G68" s="1"/>
  <c r="E64"/>
  <c r="E66" s="1"/>
  <c r="E68" s="1"/>
  <c r="E70" s="1"/>
  <c r="E4" i="2" s="1"/>
  <c r="E9" s="1"/>
  <c r="E25" s="1"/>
  <c r="D64" i="1"/>
  <c r="D66" s="1"/>
  <c r="D68" s="1"/>
  <c r="D70" s="1"/>
  <c r="D4" i="2" s="1"/>
  <c r="D9" s="1"/>
  <c r="D25" s="1"/>
  <c r="H64" i="1"/>
  <c r="H66" s="1"/>
  <c r="H68" s="1"/>
  <c r="H70" s="1"/>
  <c r="H4" i="2" s="1"/>
  <c r="H9" s="1"/>
  <c r="H25" s="1"/>
  <c r="M66" i="1"/>
  <c r="M68" s="1"/>
  <c r="M70" s="1"/>
  <c r="M4" i="2" s="1"/>
  <c r="M9" s="1"/>
  <c r="M25" s="1"/>
  <c r="K64" i="1"/>
  <c r="K66" s="1"/>
  <c r="K68" s="1"/>
  <c r="F48"/>
  <c r="F50" s="1"/>
  <c r="F52" s="1"/>
  <c r="C48"/>
  <c r="C50" s="1"/>
  <c r="C52" s="1"/>
  <c r="C26"/>
  <c r="C28" s="1"/>
  <c r="K58"/>
  <c r="K60" s="1"/>
  <c r="K34"/>
  <c r="K36" s="1"/>
  <c r="I58"/>
  <c r="I60" s="1"/>
  <c r="I34"/>
  <c r="I36" s="1"/>
  <c r="L50"/>
  <c r="L52" s="1"/>
  <c r="B48"/>
  <c r="J48"/>
  <c r="J50" s="1"/>
  <c r="J52" s="1"/>
  <c r="G48"/>
  <c r="G50" s="1"/>
  <c r="G52" s="1"/>
  <c r="G26"/>
  <c r="G28" s="1"/>
  <c r="E56"/>
  <c r="E58" s="1"/>
  <c r="E60" s="1"/>
  <c r="E34"/>
  <c r="E36" s="1"/>
  <c r="D50"/>
  <c r="D52" s="1"/>
  <c r="H48"/>
  <c r="H50" s="1"/>
  <c r="H52" s="1"/>
  <c r="F56"/>
  <c r="F58" s="1"/>
  <c r="F60" s="1"/>
  <c r="C58"/>
  <c r="C60" s="1"/>
  <c r="K24"/>
  <c r="K26" s="1"/>
  <c r="K28" s="1"/>
  <c r="K70" s="1"/>
  <c r="K4" i="2" s="1"/>
  <c r="K9" s="1"/>
  <c r="K25" s="1"/>
  <c r="K48" i="1"/>
  <c r="K50" s="1"/>
  <c r="K52" s="1"/>
  <c r="I48"/>
  <c r="I50" s="1"/>
  <c r="I52" s="1"/>
  <c r="L32"/>
  <c r="L34" s="1"/>
  <c r="L36" s="1"/>
  <c r="B56"/>
  <c r="B58" s="1"/>
  <c r="B60" s="1"/>
  <c r="J56"/>
  <c r="J58" s="1"/>
  <c r="J60" s="1"/>
  <c r="J32"/>
  <c r="J34" s="1"/>
  <c r="J36" s="1"/>
  <c r="G58"/>
  <c r="G60" s="1"/>
  <c r="E24"/>
  <c r="E26" s="1"/>
  <c r="E28" s="1"/>
  <c r="E48"/>
  <c r="E50" s="1"/>
  <c r="E52" s="1"/>
  <c r="D32"/>
  <c r="D34" s="1"/>
  <c r="D36" s="1"/>
  <c r="H32"/>
  <c r="H34" s="1"/>
  <c r="H36" s="1"/>
  <c r="B24"/>
  <c r="N40"/>
  <c r="C32"/>
  <c r="C34" s="1"/>
  <c r="C36" s="1"/>
  <c r="I24"/>
  <c r="I26" s="1"/>
  <c r="I28" s="1"/>
  <c r="L56"/>
  <c r="L58" s="1"/>
  <c r="L60" s="1"/>
  <c r="G32"/>
  <c r="G34" s="1"/>
  <c r="G36" s="1"/>
  <c r="D56"/>
  <c r="D58" s="1"/>
  <c r="D60" s="1"/>
  <c r="H56"/>
  <c r="H58" s="1"/>
  <c r="H60" s="1"/>
  <c r="N77"/>
  <c r="B79"/>
  <c r="N79" s="1"/>
  <c r="G70" l="1"/>
  <c r="G4" i="2" s="1"/>
  <c r="G9" s="1"/>
  <c r="G25" s="1"/>
  <c r="I70" i="1"/>
  <c r="I4" i="2" s="1"/>
  <c r="I9" s="1"/>
  <c r="I25" s="1"/>
  <c r="N24" i="1"/>
  <c r="B26"/>
  <c r="B28" s="1"/>
  <c r="B50"/>
  <c r="B52" s="1"/>
  <c r="N48"/>
  <c r="B66"/>
  <c r="B68" s="1"/>
  <c r="B70" s="1"/>
  <c r="N64"/>
  <c r="N32"/>
  <c r="N56"/>
  <c r="B4" i="2" l="1"/>
  <c r="B9" s="1"/>
  <c r="B25" s="1"/>
  <c r="B27" s="1"/>
  <c r="C26" s="1"/>
  <c r="C27" s="1"/>
  <c r="D26" s="1"/>
  <c r="D27" s="1"/>
  <c r="E26" s="1"/>
  <c r="E27" s="1"/>
  <c r="F26" s="1"/>
  <c r="F27" s="1"/>
  <c r="G26" s="1"/>
  <c r="G27" s="1"/>
  <c r="H26" s="1"/>
  <c r="H27" s="1"/>
  <c r="I26" s="1"/>
  <c r="I27" s="1"/>
  <c r="J26" s="1"/>
  <c r="J27" s="1"/>
  <c r="K26" s="1"/>
  <c r="K27" s="1"/>
  <c r="L26" s="1"/>
  <c r="L27" s="1"/>
  <c r="M26" s="1"/>
  <c r="M27" s="1"/>
  <c r="Q26" s="1"/>
  <c r="Q27" s="1"/>
  <c r="R26" s="1"/>
  <c r="R27" s="1"/>
  <c r="S26" s="1"/>
  <c r="S27" s="1"/>
  <c r="T26" s="1"/>
  <c r="T27" s="1"/>
  <c r="U26" s="1"/>
  <c r="U27" s="1"/>
  <c r="V26" s="1"/>
  <c r="V27" s="1"/>
  <c r="W26" s="1"/>
  <c r="W27" s="1"/>
  <c r="X26" s="1"/>
  <c r="X27" s="1"/>
  <c r="Y26" s="1"/>
  <c r="Y27" s="1"/>
  <c r="Z26" s="1"/>
  <c r="Z27" s="1"/>
  <c r="AA26" s="1"/>
  <c r="AA27" s="1"/>
  <c r="AB26" s="1"/>
  <c r="AB27" s="1"/>
  <c r="N70" i="1"/>
  <c r="N4" i="2" s="1"/>
  <c r="N9" s="1"/>
  <c r="N25" s="1"/>
  <c r="N27" s="1"/>
</calcChain>
</file>

<file path=xl/sharedStrings.xml><?xml version="1.0" encoding="utf-8"?>
<sst xmlns="http://schemas.openxmlformats.org/spreadsheetml/2006/main" count="581" uniqueCount="135">
  <si>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</si>
  <si>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</si>
  <si>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</si>
  <si>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</si>
  <si>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</si>
  <si>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</si>
  <si>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</si>
  <si>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</si>
  <si>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</si>
  <si>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</si>
  <si>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</si>
  <si>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</si>
  <si>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Quantity</t>
  </si>
  <si>
    <t>Price</t>
  </si>
  <si>
    <t>Revenues</t>
  </si>
  <si>
    <t>Collections</t>
  </si>
  <si>
    <t>Accounts Receivable</t>
  </si>
  <si>
    <t>Total</t>
  </si>
  <si>
    <t>Sales Budget: Year 1</t>
  </si>
  <si>
    <t>Sales Quantity</t>
  </si>
  <si>
    <t>Total needs</t>
  </si>
  <si>
    <t>Beginning Inventory</t>
  </si>
  <si>
    <t>Production Qty.</t>
  </si>
  <si>
    <t>Production Quantity</t>
  </si>
  <si>
    <t>Production Budget: Year 1</t>
  </si>
  <si>
    <t>Raw Materials Budget: Year 1</t>
  </si>
  <si>
    <t>Sales Budget: Year 2</t>
  </si>
  <si>
    <t>Production Budget: Year 2</t>
  </si>
  <si>
    <t>Des. Inventory</t>
  </si>
  <si>
    <t>Sensors per faucet</t>
  </si>
  <si>
    <t>LED Displays per faucet</t>
  </si>
  <si>
    <t>Electric Motor</t>
  </si>
  <si>
    <t>Microcontroller</t>
  </si>
  <si>
    <t>Power Supply</t>
  </si>
  <si>
    <t>Faucet Body</t>
  </si>
  <si>
    <t>Beginning inventory</t>
  </si>
  <si>
    <t>Consumptions</t>
  </si>
  <si>
    <t>Purchases</t>
  </si>
  <si>
    <t>Cost per piece</t>
  </si>
  <si>
    <t>Total Cost (sensors)</t>
  </si>
  <si>
    <t>Total Cost (LEDs)</t>
  </si>
  <si>
    <t>Total Cost (E Motors)</t>
  </si>
  <si>
    <t>Total Cost (microconts)</t>
  </si>
  <si>
    <t>Total Cost (power sply)</t>
  </si>
  <si>
    <t>Total Cost (body)</t>
  </si>
  <si>
    <t>Payments</t>
  </si>
  <si>
    <t>Labor Hrs Per Piece</t>
  </si>
  <si>
    <t>Total Hrs</t>
  </si>
  <si>
    <t>Labor Rate</t>
  </si>
  <si>
    <t>Direct Labor Cost</t>
  </si>
  <si>
    <t>Direct Labor Budget</t>
  </si>
  <si>
    <t>Direct Labor Budget: Year 1</t>
  </si>
  <si>
    <t>Depreciation</t>
  </si>
  <si>
    <t>Indirect Labor</t>
  </si>
  <si>
    <t xml:space="preserve">Utilities </t>
  </si>
  <si>
    <t>Others</t>
  </si>
  <si>
    <t>Cash Payments</t>
  </si>
  <si>
    <t>Jan</t>
  </si>
  <si>
    <t>Feb</t>
  </si>
  <si>
    <t>March</t>
  </si>
  <si>
    <t>June</t>
  </si>
  <si>
    <t>Aug.</t>
  </si>
  <si>
    <t>Sept</t>
  </si>
  <si>
    <t>Oct</t>
  </si>
  <si>
    <t>Nov</t>
  </si>
  <si>
    <t>Dec</t>
  </si>
  <si>
    <t>Operating Activities</t>
  </si>
  <si>
    <t>Cash Collections</t>
  </si>
  <si>
    <t>Purchase of RM</t>
  </si>
  <si>
    <t>Direct Labor</t>
  </si>
  <si>
    <t>Mfg. Overhead</t>
  </si>
  <si>
    <t>Selling and Admin</t>
  </si>
  <si>
    <t>Net Cash operating</t>
  </si>
  <si>
    <t>Investing Activities</t>
  </si>
  <si>
    <t>Machinery equipment</t>
  </si>
  <si>
    <t>Furniture and Fixtures</t>
  </si>
  <si>
    <t>Net Cash Investing</t>
  </si>
  <si>
    <t>Financing Activities</t>
  </si>
  <si>
    <t>Share Capital</t>
  </si>
  <si>
    <t>Long-term loans</t>
  </si>
  <si>
    <t>Short-term loans</t>
  </si>
  <si>
    <t>Interest Paid</t>
  </si>
  <si>
    <t>Loans repaid</t>
  </si>
  <si>
    <t>Dividends paid</t>
  </si>
  <si>
    <t>Net Cash Financing</t>
  </si>
  <si>
    <t>Net Change in Cash</t>
  </si>
  <si>
    <t>Beginning Cash</t>
  </si>
  <si>
    <t>Ending Cash</t>
  </si>
  <si>
    <t>Rent</t>
  </si>
  <si>
    <t>Salaries</t>
  </si>
  <si>
    <t>Promotion</t>
  </si>
  <si>
    <t>Cash Payment</t>
  </si>
  <si>
    <t>Raw Materials Budget: Year 2</t>
  </si>
  <si>
    <t>Manufacturing Overhead: Year 1</t>
  </si>
  <si>
    <t>Sales and Administrative Budget: Year 1</t>
  </si>
  <si>
    <t>Sales and Administrative Budget: Year 2</t>
  </si>
  <si>
    <t>Manufacturing Overhead: Year 2</t>
  </si>
  <si>
    <t>Direct Labor Budget: Year 2</t>
  </si>
  <si>
    <t>Net Sales</t>
  </si>
  <si>
    <t>COGS</t>
  </si>
  <si>
    <t>Gross Profit</t>
  </si>
  <si>
    <t>Operating Expenses</t>
  </si>
  <si>
    <t>Operating Loss</t>
  </si>
  <si>
    <t>Interest Expenses</t>
  </si>
  <si>
    <t>Net Loss</t>
  </si>
  <si>
    <t>YEAR 1</t>
  </si>
  <si>
    <t>YEAR 2</t>
  </si>
  <si>
    <t>Direct Materials</t>
  </si>
  <si>
    <t>Manuf. Overhead</t>
  </si>
  <si>
    <t>Unit Cost Per Product</t>
  </si>
  <si>
    <t>Total Cost</t>
  </si>
  <si>
    <t>Unit Product Cost</t>
  </si>
  <si>
    <t>Sales &amp;Adms. Budget</t>
  </si>
  <si>
    <t>Raw Mat. Budget</t>
  </si>
  <si>
    <t>Production Budget</t>
  </si>
  <si>
    <t>Sales Budget</t>
  </si>
  <si>
    <t xml:space="preserve">Year 3 </t>
  </si>
  <si>
    <t>Year 4</t>
  </si>
  <si>
    <t>Year 5</t>
  </si>
  <si>
    <t>Summary of Financial Projections</t>
  </si>
  <si>
    <t>Year 1</t>
  </si>
  <si>
    <t>Year 2</t>
  </si>
  <si>
    <t>Year 3</t>
  </si>
  <si>
    <t>EBIT</t>
  </si>
  <si>
    <t>EBITDA</t>
  </si>
  <si>
    <t>Net Income</t>
  </si>
  <si>
    <t>Net Cash from Operating Activities</t>
  </si>
  <si>
    <t>Capital Expenditures</t>
  </si>
  <si>
    <t>Interest Expense</t>
  </si>
  <si>
    <t>Dividends</t>
  </si>
  <si>
    <t>Cash</t>
  </si>
  <si>
    <t>Ratios</t>
  </si>
  <si>
    <t>Gross Profit %</t>
  </si>
  <si>
    <t>Operating Expenses %</t>
  </si>
  <si>
    <t>Net Income %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</si>
</sst>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_-;\-* #,##0_-;_-* &quot;-&quot;??_-;_-@_-"/>
    <numFmt numFmtId="168" formatCode="_(* #,##0.0_);_(* \(#,##0.0\);_(* &quot;-&quot;??_);_(@_)"/>
    <numFmt numFmtId="169" formatCode="_(* #,##0_);_(* \(#,##0\);_(* &quot;-&quot;??_);_(@_)"/>
    <numFmt numFmtId="173" formatCode="_(* #,##0.0_);_(* \(#,##0.0\);_(* &quot;-&quot;?_);_(@_)"/>
    <numFmt numFmtId="180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8" tint="0.79998168889431442"/>
      <name val="Calibri"/>
      <family val="2"/>
      <scheme val="minor"/>
    </font>
    <font>
      <b/>
      <sz val="12"/>
      <color theme="5" tint="0.7999816888943144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59999389629810485"/>
        <bgColor theme="4" tint="0.5999938962981048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theme="4" tint="0.5999938962981048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9" tint="0.39997558519241921"/>
      </top>
      <bottom style="thin">
        <color theme="0"/>
      </bottom>
      <diagonal/>
    </border>
    <border>
      <left/>
      <right style="thin">
        <color theme="0"/>
      </right>
      <top style="thin">
        <color theme="9" tint="0.39997558519241921"/>
      </top>
      <bottom style="thin">
        <color theme="0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0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169" fontId="0" fillId="0" borderId="0" xfId="1" applyNumberFormat="1" applyFont="1" applyAlignment="1">
      <alignment horizontal="center"/>
    </xf>
    <xf numFmtId="168" fontId="0" fillId="0" borderId="0" xfId="1" applyNumberFormat="1" applyFont="1"/>
    <xf numFmtId="169" fontId="2" fillId="0" borderId="0" xfId="1" applyNumberFormat="1" applyFont="1" applyAlignment="1">
      <alignment horizontal="center"/>
    </xf>
    <xf numFmtId="169" fontId="0" fillId="0" borderId="0" xfId="1" applyNumberFormat="1" applyFont="1"/>
    <xf numFmtId="169" fontId="5" fillId="5" borderId="0" xfId="1" applyNumberFormat="1" applyFont="1" applyFill="1" applyAlignment="1">
      <alignment horizontal="center"/>
    </xf>
    <xf numFmtId="169" fontId="2" fillId="4" borderId="1" xfId="1" applyNumberFormat="1" applyFont="1" applyFill="1" applyBorder="1" applyAlignment="1">
      <alignment horizontal="center"/>
    </xf>
    <xf numFmtId="169" fontId="2" fillId="4" borderId="2" xfId="1" applyNumberFormat="1" applyFont="1" applyFill="1" applyBorder="1" applyAlignment="1">
      <alignment horizontal="center"/>
    </xf>
    <xf numFmtId="169" fontId="2" fillId="4" borderId="3" xfId="1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3" fillId="0" borderId="0" xfId="1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7" borderId="0" xfId="0" applyFill="1"/>
    <xf numFmtId="0" fontId="2" fillId="7" borderId="0" xfId="0" applyFont="1" applyFill="1"/>
    <xf numFmtId="0" fontId="1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6" fillId="7" borderId="0" xfId="0" applyFont="1" applyFill="1"/>
    <xf numFmtId="164" fontId="0" fillId="0" borderId="0" xfId="1" applyNumberFormat="1" applyFont="1"/>
    <xf numFmtId="164" fontId="0" fillId="0" borderId="0" xfId="0" applyNumberFormat="1"/>
    <xf numFmtId="0" fontId="0" fillId="1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1" fillId="10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3" fontId="0" fillId="0" borderId="0" xfId="0" applyNumberFormat="1"/>
    <xf numFmtId="0" fontId="9" fillId="0" borderId="0" xfId="0" applyFont="1" applyAlignment="1">
      <alignment horizontal="center"/>
    </xf>
    <xf numFmtId="173" fontId="0" fillId="0" borderId="0" xfId="1" applyNumberFormat="1" applyFont="1"/>
    <xf numFmtId="2" fontId="0" fillId="0" borderId="0" xfId="0" applyNumberFormat="1"/>
    <xf numFmtId="0" fontId="8" fillId="0" borderId="0" xfId="0" applyFont="1" applyAlignment="1">
      <alignment horizontal="center"/>
    </xf>
    <xf numFmtId="180" fontId="0" fillId="0" borderId="0" xfId="0" applyNumberFormat="1"/>
    <xf numFmtId="169" fontId="0" fillId="12" borderId="2" xfId="1" applyNumberFormat="1" applyFont="1" applyFill="1" applyBorder="1" applyAlignment="1">
      <alignment horizontal="center"/>
    </xf>
    <xf numFmtId="169" fontId="2" fillId="13" borderId="2" xfId="1" applyNumberFormat="1" applyFont="1" applyFill="1" applyBorder="1" applyAlignment="1">
      <alignment horizontal="center"/>
    </xf>
    <xf numFmtId="169" fontId="2" fillId="12" borderId="2" xfId="1" applyNumberFormat="1" applyFont="1" applyFill="1" applyBorder="1" applyAlignment="1">
      <alignment horizontal="center"/>
    </xf>
    <xf numFmtId="169" fontId="2" fillId="13" borderId="9" xfId="1" applyNumberFormat="1" applyFont="1" applyFill="1" applyBorder="1" applyAlignment="1">
      <alignment horizontal="center"/>
    </xf>
    <xf numFmtId="169" fontId="2" fillId="17" borderId="10" xfId="1" applyNumberFormat="1" applyFont="1" applyFill="1" applyBorder="1" applyAlignment="1">
      <alignment horizontal="center"/>
    </xf>
    <xf numFmtId="169" fontId="2" fillId="3" borderId="2" xfId="1" applyNumberFormat="1" applyFont="1" applyFill="1" applyBorder="1" applyAlignment="1">
      <alignment horizontal="center"/>
    </xf>
    <xf numFmtId="169" fontId="2" fillId="17" borderId="2" xfId="1" applyNumberFormat="1" applyFont="1" applyFill="1" applyBorder="1" applyAlignment="1">
      <alignment horizontal="center"/>
    </xf>
    <xf numFmtId="169" fontId="2" fillId="3" borderId="9" xfId="1" applyNumberFormat="1" applyFont="1" applyFill="1" applyBorder="1" applyAlignment="1">
      <alignment horizontal="center"/>
    </xf>
    <xf numFmtId="169" fontId="0" fillId="11" borderId="11" xfId="1" applyNumberFormat="1" applyFont="1" applyFill="1" applyBorder="1"/>
    <xf numFmtId="169" fontId="0" fillId="0" borderId="12" xfId="1" applyNumberFormat="1" applyFont="1" applyBorder="1"/>
    <xf numFmtId="169" fontId="0" fillId="11" borderId="12" xfId="1" applyNumberFormat="1" applyFont="1" applyFill="1" applyBorder="1"/>
    <xf numFmtId="168" fontId="2" fillId="0" borderId="0" xfId="1" applyNumberFormat="1" applyFont="1"/>
    <xf numFmtId="169" fontId="2" fillId="0" borderId="0" xfId="1" applyNumberFormat="1" applyFont="1"/>
    <xf numFmtId="169" fontId="0" fillId="11" borderId="7" xfId="1" applyNumberFormat="1" applyFont="1" applyFill="1" applyBorder="1" applyAlignment="1">
      <alignment horizontal="center"/>
    </xf>
    <xf numFmtId="169" fontId="2" fillId="0" borderId="8" xfId="1" applyNumberFormat="1" applyFont="1" applyBorder="1"/>
    <xf numFmtId="169" fontId="2" fillId="11" borderId="8" xfId="1" applyNumberFormat="1" applyFont="1" applyFill="1" applyBorder="1"/>
    <xf numFmtId="169" fontId="7" fillId="0" borderId="8" xfId="1" applyNumberFormat="1" applyFont="1" applyBorder="1"/>
    <xf numFmtId="169" fontId="7" fillId="11" borderId="8" xfId="1" applyNumberFormat="1" applyFont="1" applyFill="1" applyBorder="1"/>
    <xf numFmtId="169" fontId="0" fillId="11" borderId="8" xfId="1" applyNumberFormat="1" applyFont="1" applyFill="1" applyBorder="1"/>
    <xf numFmtId="169" fontId="6" fillId="0" borderId="8" xfId="1" applyNumberFormat="1" applyFont="1" applyBorder="1"/>
    <xf numFmtId="169" fontId="0" fillId="7" borderId="2" xfId="1" applyNumberFormat="1" applyFont="1" applyFill="1" applyBorder="1"/>
    <xf numFmtId="169" fontId="2" fillId="7" borderId="2" xfId="1" applyNumberFormat="1" applyFont="1" applyFill="1" applyBorder="1"/>
    <xf numFmtId="169" fontId="6" fillId="7" borderId="9" xfId="1" applyNumberFormat="1" applyFont="1" applyFill="1" applyBorder="1"/>
    <xf numFmtId="169" fontId="2" fillId="7" borderId="0" xfId="1" applyNumberFormat="1" applyFont="1" applyFill="1" applyBorder="1"/>
    <xf numFmtId="169" fontId="0" fillId="14" borderId="2" xfId="1" applyNumberFormat="1" applyFont="1" applyFill="1" applyBorder="1"/>
    <xf numFmtId="169" fontId="2" fillId="14" borderId="2" xfId="1" applyNumberFormat="1" applyFont="1" applyFill="1" applyBorder="1"/>
    <xf numFmtId="169" fontId="6" fillId="14" borderId="9" xfId="1" applyNumberFormat="1" applyFont="1" applyFill="1" applyBorder="1"/>
    <xf numFmtId="169" fontId="2" fillId="15" borderId="10" xfId="1" applyNumberFormat="1" applyFont="1" applyFill="1" applyBorder="1"/>
    <xf numFmtId="169" fontId="2" fillId="16" borderId="2" xfId="1" applyNumberFormat="1" applyFont="1" applyFill="1" applyBorder="1"/>
    <xf numFmtId="169" fontId="2" fillId="15" borderId="2" xfId="1" applyNumberFormat="1" applyFont="1" applyFill="1" applyBorder="1"/>
    <xf numFmtId="169" fontId="6" fillId="15" borderId="9" xfId="1" applyNumberFormat="1" applyFont="1" applyFill="1" applyBorder="1"/>
  </cellXfs>
  <cellStyles count="2">
    <cellStyle name="Comma" xfId="1" builtinId="3"/>
    <cellStyle name="Normal" xfId="0" builtinId="0"/>
  </cellStyles>
  <dxfs count="15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theme="3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9" tint="0.39997558519241921"/>
        </right>
        <top style="thin">
          <color theme="9" tint="0.39997558519241921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3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0.79998168889431442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bottom" textRotation="0" wrapText="0" indent="0" relativeIndent="0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  <border diagonalUp="0" diagonalDown="0" outline="0">
        <top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(* #,##0_);_(* \(#,##0\);_(* &quot;-&quot;??_);_(@_)"/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  <border diagonalUp="0" diagonalDown="0" outline="0">
        <top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_(* #,##0_);_(* \(#,##0\);_(* &quot;-&quot;??_);_(@_)"/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numFmt numFmtId="169" formatCode="_(* #,##0_);_(* \(#,##0\);_(* &quot;-&quot;??_);_(@_)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/>
        <top/>
        <bottom style="thin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2:N8" headerRowCount="0" totalsRowShown="0" headerRowDxfId="125" dataDxfId="124">
  <tableColumns count="14">
    <tableColumn id="1" name="Column1" dataDxfId="123"/>
    <tableColumn id="2" name="Column2" dataDxfId="122"/>
    <tableColumn id="3" name="Column3" dataDxfId="121"/>
    <tableColumn id="4" name="Column4" dataDxfId="120"/>
    <tableColumn id="5" name="Column5" dataDxfId="119"/>
    <tableColumn id="6" name="Column6" dataDxfId="118"/>
    <tableColumn id="7" name="Column7" dataDxfId="117"/>
    <tableColumn id="8" name="Column8" dataDxfId="116"/>
    <tableColumn id="9" name="Column9" dataDxfId="115"/>
    <tableColumn id="10" name="Column10" dataDxfId="114"/>
    <tableColumn id="11" name="Column11" dataDxfId="113"/>
    <tableColumn id="12" name="Column12" dataDxfId="112"/>
    <tableColumn id="13" name="Column13" dataDxfId="111"/>
    <tableColumn id="14" name="Column14" dataDxfId="110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Table712" displayName="Table712" ref="P74:AC79" headerRowCount="0" totalsRowShown="0" headerRowDxfId="0">
  <tableColumns count="14">
    <tableColumn id="1" name="Column1" headerRowDxfId="15" dataDxfId="14"/>
    <tableColumn id="2" name="Column2" headerRowDxfId="13"/>
    <tableColumn id="3" name="Column3" headerRowDxfId="12"/>
    <tableColumn id="4" name="Column4" headerRowDxfId="11"/>
    <tableColumn id="5" name="Column5" headerRowDxfId="10"/>
    <tableColumn id="6" name="Column6" headerRowDxfId="9"/>
    <tableColumn id="7" name="Column7" headerRowDxfId="8"/>
    <tableColumn id="8" name="Column8" headerRowDxfId="7"/>
    <tableColumn id="9" name="Column9" headerRowDxfId="6"/>
    <tableColumn id="10" name="Column10" headerRowDxfId="5"/>
    <tableColumn id="11" name="Column11" headerRowDxfId="4"/>
    <tableColumn id="12" name="Column12" headerRowDxfId="3"/>
    <tableColumn id="13" name="Column13" headerRowDxfId="2"/>
    <tableColumn id="14" name="Column14" headerRowDxfId="1"/>
  </tableColumns>
  <tableStyleInfo name="TableStyleMedium13" showFirstColumn="0" showLastColumn="0" showRowStripes="1" showColumnStripes="0"/>
</table>
</file>

<file path=xl/tables/table11.xml><?xml version="1.0" encoding="utf-8"?>
<table xmlns="http://schemas.openxmlformats.org/spreadsheetml/2006/main" id="12" name="Table813" displayName="Table813" ref="P82:AC88" headerRowCount="0" totalsRowShown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ableStyleMedium8" showFirstColumn="0" showLastColumn="0" showRowStripes="0" showColumnStripes="0"/>
</table>
</file>

<file path=xl/tables/table12.xml><?xml version="1.0" encoding="utf-8"?>
<table xmlns="http://schemas.openxmlformats.org/spreadsheetml/2006/main" id="13" name="Table914" displayName="Table914" ref="P91:AC98" headerRowCount="0" totalsRowShown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N16" headerRowCount="0" totalsRowShown="0" headerRowDxfId="79" dataDxfId="78" headerRowCellStyle="Comma" dataCellStyle="Comma">
  <tableColumns count="14">
    <tableColumn id="1" name="Column1" dataDxfId="93" dataCellStyle="Comma"/>
    <tableColumn id="2" name="Column2" headerRowDxfId="139" dataDxfId="92" dataCellStyle="Comma"/>
    <tableColumn id="3" name="Column3" headerRowDxfId="140" dataDxfId="91" dataCellStyle="Comma"/>
    <tableColumn id="4" name="Column4" headerRowDxfId="141" dataDxfId="90" dataCellStyle="Comma"/>
    <tableColumn id="5" name="Column5" headerRowDxfId="142" dataDxfId="89" dataCellStyle="Comma"/>
    <tableColumn id="6" name="Column6" headerRowDxfId="143" dataDxfId="88" dataCellStyle="Comma"/>
    <tableColumn id="7" name="Column7" headerRowDxfId="144" dataDxfId="87" dataCellStyle="Comma"/>
    <tableColumn id="8" name="Column8" headerRowDxfId="145" dataDxfId="86" dataCellStyle="Comma"/>
    <tableColumn id="9" name="Column9" headerRowDxfId="146" dataDxfId="85" dataCellStyle="Comma"/>
    <tableColumn id="10" name="Column10" headerRowDxfId="147" dataDxfId="84" dataCellStyle="Comma"/>
    <tableColumn id="11" name="Column11" headerRowDxfId="148" dataDxfId="83" dataCellStyle="Comma"/>
    <tableColumn id="12" name="Column12" headerRowDxfId="149" dataDxfId="82" dataCellStyle="Comma"/>
    <tableColumn id="13" name="Column13" headerRowDxfId="150" dataDxfId="81" dataCellStyle="Comma"/>
    <tableColumn id="14" name="Column14" headerRowDxfId="151" dataDxfId="80" dataCellStyle="Comma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P2:AC8" headerRowCount="0" totalsRowShown="0" headerRowDxfId="109" dataDxfId="108">
  <tableColumns count="14">
    <tableColumn id="1" name="Column1" dataDxfId="107"/>
    <tableColumn id="2" name="Column2" dataDxfId="106"/>
    <tableColumn id="3" name="Column3" dataDxfId="105"/>
    <tableColumn id="4" name="Column4" dataDxfId="104"/>
    <tableColumn id="5" name="Column5" dataDxfId="103"/>
    <tableColumn id="6" name="Column6" dataDxfId="102"/>
    <tableColumn id="7" name="Column7" dataDxfId="101"/>
    <tableColumn id="8" name="Column8" dataDxfId="100"/>
    <tableColumn id="9" name="Column9" dataDxfId="99"/>
    <tableColumn id="10" name="Column10" dataDxfId="98"/>
    <tableColumn id="11" name="Column11" dataDxfId="97"/>
    <tableColumn id="12" name="Column12" dataDxfId="96"/>
    <tableColumn id="13" name="Column13" dataDxfId="95"/>
    <tableColumn id="14" name="Column14" dataDxfId="9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P11:AC16" headerRowCount="0" totalsRowShown="0" headerRowDxfId="63" dataDxfId="62" headerRowCellStyle="Comma" dataCellStyle="Comma">
  <tableColumns count="14">
    <tableColumn id="1" name="Column1" dataDxfId="77" dataCellStyle="Comma"/>
    <tableColumn id="2" name="Column2" headerRowDxfId="138" dataDxfId="76" dataCellStyle="Comma"/>
    <tableColumn id="3" name="Column3" headerRowDxfId="137" dataDxfId="75" dataCellStyle="Comma"/>
    <tableColumn id="4" name="Column4" headerRowDxfId="136" dataDxfId="74" dataCellStyle="Comma"/>
    <tableColumn id="5" name="Column5" headerRowDxfId="135" dataDxfId="73" dataCellStyle="Comma"/>
    <tableColumn id="6" name="Column6" headerRowDxfId="134" dataDxfId="72" dataCellStyle="Comma"/>
    <tableColumn id="7" name="Column7" headerRowDxfId="133" dataDxfId="71" dataCellStyle="Comma"/>
    <tableColumn id="8" name="Column8" headerRowDxfId="132" dataDxfId="70" dataCellStyle="Comma"/>
    <tableColumn id="9" name="Column9" headerRowDxfId="131" dataDxfId="69" dataCellStyle="Comma"/>
    <tableColumn id="10" name="Column10" headerRowDxfId="130" dataDxfId="68" dataCellStyle="Comma"/>
    <tableColumn id="11" name="Column11" headerRowDxfId="129" dataDxfId="67" dataCellStyle="Comma"/>
    <tableColumn id="12" name="Column12" headerRowDxfId="128" dataDxfId="66" dataCellStyle="Comma"/>
    <tableColumn id="13" name="Column13" headerRowDxfId="127" dataDxfId="65" dataCellStyle="Comma"/>
    <tableColumn id="14" name="Column14" headerRowDxfId="126" dataDxfId="64" dataCellStyle="Comma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9:N70" headerRowCount="0" totalsRowShown="0" headerRowDxfId="61">
  <tableColumns count="14">
    <tableColumn id="1" name="Column1" headerRowDxfId="47"/>
    <tableColumn id="2" name="Column2" headerRowDxfId="48"/>
    <tableColumn id="3" name="Column3" headerRowDxfId="49"/>
    <tableColumn id="4" name="Column4" headerRowDxfId="50"/>
    <tableColumn id="5" name="Column5" headerRowDxfId="51"/>
    <tableColumn id="6" name="Column6" headerRowDxfId="52"/>
    <tableColumn id="7" name="Column7" headerRowDxfId="53"/>
    <tableColumn id="8" name="Column8" headerRowDxfId="54"/>
    <tableColumn id="9" name="Column9" headerRowDxfId="55"/>
    <tableColumn id="10" name="Column10" headerRowDxfId="56"/>
    <tableColumn id="11" name="Column11" headerRowDxfId="57"/>
    <tableColumn id="12" name="Column12" headerRowDxfId="58"/>
    <tableColumn id="13" name="Column13" headerRowDxfId="59"/>
    <tableColumn id="14" name="Column14" headerRowDxfId="6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74:N79" headerRowCount="0" totalsRowShown="0" headerRowDxfId="45">
  <tableColumns count="14">
    <tableColumn id="1" name="Column1" headerRowDxfId="31" dataDxfId="46"/>
    <tableColumn id="2" name="Column2" headerRowDxfId="32"/>
    <tableColumn id="3" name="Column3" headerRowDxfId="33"/>
    <tableColumn id="4" name="Column4" headerRowDxfId="34"/>
    <tableColumn id="5" name="Column5" headerRowDxfId="35"/>
    <tableColumn id="6" name="Column6" headerRowDxfId="36"/>
    <tableColumn id="7" name="Column7" headerRowDxfId="37"/>
    <tableColumn id="8" name="Column8" headerRowDxfId="38"/>
    <tableColumn id="9" name="Column9" headerRowDxfId="39"/>
    <tableColumn id="10" name="Column10" headerRowDxfId="40"/>
    <tableColumn id="11" name="Column11" headerRowDxfId="41"/>
    <tableColumn id="12" name="Column12" headerRowDxfId="42"/>
    <tableColumn id="13" name="Column13" headerRowDxfId="43"/>
    <tableColumn id="14" name="Column14" headerRowDxfId="44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82:N88" headerRowCount="0" totalsRowShown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ableStyleMedium8" showFirstColumn="0" showLastColumn="0" showRowStripes="0" showColumnStripes="0"/>
</table>
</file>

<file path=xl/tables/table8.xml><?xml version="1.0" encoding="utf-8"?>
<table xmlns="http://schemas.openxmlformats.org/spreadsheetml/2006/main" id="9" name="Table9" displayName="Table9" ref="A91:N98" headerRowCount="0" totalsRowShown="0">
  <tableColumns count="14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10" name="Table611" displayName="Table611" ref="P19:AC70" headerRowCount="0" totalsRowShown="0" headerRowDxfId="16">
  <tableColumns count="14">
    <tableColumn id="1" name="Column1" headerRowDxfId="30"/>
    <tableColumn id="2" name="Column2" headerRowDxfId="29"/>
    <tableColumn id="3" name="Column3" headerRowDxfId="28"/>
    <tableColumn id="4" name="Column4" headerRowDxfId="27"/>
    <tableColumn id="5" name="Column5" headerRowDxfId="26"/>
    <tableColumn id="6" name="Column6" headerRowDxfId="25"/>
    <tableColumn id="7" name="Column7" headerRowDxfId="24"/>
    <tableColumn id="8" name="Column8" headerRowDxfId="23"/>
    <tableColumn id="9" name="Column9" headerRowDxfId="22"/>
    <tableColumn id="10" name="Column10" headerRowDxfId="21"/>
    <tableColumn id="11" name="Column11" headerRowDxfId="20"/>
    <tableColumn id="12" name="Column12" headerRowDxfId="19"/>
    <tableColumn id="13" name="Column13" headerRowDxfId="18"/>
    <tableColumn id="14" name="Column14" headerRowDxfId="1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5"/>
  <sheetViews>
    <sheetView topLeftCell="S73" zoomScaleNormal="100" workbookViewId="0">
      <selection activeCell="N95" sqref="N95"/>
    </sheetView>
  </sheetViews>
  <sheetFormatPr defaultRowHeight="15"/>
  <cols>
    <col min="1" max="1" width="20.85546875" customWidth="1"/>
    <col min="2" max="9" width="11" customWidth="1"/>
    <col min="10" max="10" width="12.28515625" customWidth="1"/>
    <col min="11" max="14" width="12" customWidth="1"/>
    <col min="15" max="15" width="6.85546875" customWidth="1"/>
    <col min="16" max="16" width="20.85546875" customWidth="1"/>
    <col min="17" max="17" width="9.140625" customWidth="1"/>
    <col min="18" max="18" width="10.28515625" customWidth="1"/>
    <col min="19" max="24" width="9" customWidth="1"/>
    <col min="25" max="25" width="12.28515625" bestFit="1" customWidth="1"/>
    <col min="26" max="26" width="9.5703125" customWidth="1"/>
    <col min="27" max="27" width="11.85546875" bestFit="1" customWidth="1"/>
    <col min="28" max="28" width="11.5703125" bestFit="1" customWidth="1"/>
    <col min="29" max="29" width="10.5703125" customWidth="1"/>
    <col min="31" max="31" width="23.5703125" customWidth="1"/>
    <col min="32" max="34" width="10.5703125" customWidth="1"/>
  </cols>
  <sheetData>
    <row r="1" spans="1:34" ht="15.75">
      <c r="A1" s="5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5" t="s">
        <v>26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E1" s="14"/>
      <c r="AF1" s="56" t="s">
        <v>116</v>
      </c>
      <c r="AG1" s="56" t="s">
        <v>117</v>
      </c>
      <c r="AH1" s="56" t="s">
        <v>118</v>
      </c>
    </row>
    <row r="2" spans="1:34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17</v>
      </c>
      <c r="P2" s="2"/>
      <c r="Q2" s="3" t="s">
        <v>0</v>
      </c>
      <c r="R2" s="3" t="s">
        <v>1</v>
      </c>
      <c r="S2" s="3" t="s">
        <v>2</v>
      </c>
      <c r="T2" s="3" t="s">
        <v>3</v>
      </c>
      <c r="U2" s="3" t="s">
        <v>4</v>
      </c>
      <c r="V2" s="3" t="s">
        <v>5</v>
      </c>
      <c r="W2" s="3" t="s">
        <v>6</v>
      </c>
      <c r="X2" s="3" t="s">
        <v>7</v>
      </c>
      <c r="Y2" s="3" t="s">
        <v>8</v>
      </c>
      <c r="Z2" s="3" t="s">
        <v>9</v>
      </c>
      <c r="AA2" s="3" t="s">
        <v>10</v>
      </c>
      <c r="AB2" s="3" t="s">
        <v>11</v>
      </c>
      <c r="AC2" s="3" t="s">
        <v>17</v>
      </c>
      <c r="AE2" s="56" t="s">
        <v>115</v>
      </c>
      <c r="AF2" s="14"/>
      <c r="AG2" s="14"/>
      <c r="AH2" s="14"/>
    </row>
    <row r="3" spans="1:34">
      <c r="A3" s="13" t="s">
        <v>12</v>
      </c>
      <c r="B3" s="11">
        <v>20</v>
      </c>
      <c r="C3" s="11">
        <v>20</v>
      </c>
      <c r="D3" s="11">
        <v>20</v>
      </c>
      <c r="E3" s="11">
        <v>30</v>
      </c>
      <c r="F3" s="11">
        <v>30</v>
      </c>
      <c r="G3" s="11">
        <v>40</v>
      </c>
      <c r="H3" s="11">
        <v>40</v>
      </c>
      <c r="I3" s="11">
        <v>60</v>
      </c>
      <c r="J3" s="11">
        <v>80</v>
      </c>
      <c r="K3" s="11">
        <v>100</v>
      </c>
      <c r="L3" s="11">
        <v>150</v>
      </c>
      <c r="M3" s="11">
        <v>300</v>
      </c>
      <c r="N3" s="11">
        <f>SUM(B3:M3)</f>
        <v>890</v>
      </c>
      <c r="O3" s="14"/>
      <c r="P3" s="13" t="s">
        <v>12</v>
      </c>
      <c r="Q3" s="11">
        <v>300</v>
      </c>
      <c r="R3" s="11">
        <v>300</v>
      </c>
      <c r="S3" s="11">
        <v>300</v>
      </c>
      <c r="T3" s="11">
        <v>350</v>
      </c>
      <c r="U3" s="11">
        <v>350</v>
      </c>
      <c r="V3" s="11">
        <v>400</v>
      </c>
      <c r="W3" s="11">
        <v>400</v>
      </c>
      <c r="X3" s="11">
        <v>400</v>
      </c>
      <c r="Y3" s="11">
        <v>500</v>
      </c>
      <c r="Z3" s="11">
        <v>500</v>
      </c>
      <c r="AA3" s="11">
        <v>600</v>
      </c>
      <c r="AB3" s="11">
        <v>600</v>
      </c>
      <c r="AC3" s="11">
        <f>SUM(Q3:AB3)</f>
        <v>5000</v>
      </c>
      <c r="AE3" s="48" t="s">
        <v>12</v>
      </c>
      <c r="AF3" s="14">
        <v>6000</v>
      </c>
      <c r="AG3" s="14">
        <v>8000</v>
      </c>
      <c r="AH3" s="14">
        <v>10000</v>
      </c>
    </row>
    <row r="4" spans="1:34">
      <c r="A4" s="13" t="s">
        <v>13</v>
      </c>
      <c r="B4" s="11">
        <v>450</v>
      </c>
      <c r="C4" s="11">
        <v>450</v>
      </c>
      <c r="D4" s="11">
        <v>450</v>
      </c>
      <c r="E4" s="11">
        <v>450</v>
      </c>
      <c r="F4" s="11">
        <v>450</v>
      </c>
      <c r="G4" s="11">
        <v>450</v>
      </c>
      <c r="H4" s="11">
        <v>450</v>
      </c>
      <c r="I4" s="11">
        <v>450</v>
      </c>
      <c r="J4" s="11">
        <v>450</v>
      </c>
      <c r="K4" s="11">
        <v>450</v>
      </c>
      <c r="L4" s="11">
        <v>450</v>
      </c>
      <c r="M4" s="11">
        <v>450</v>
      </c>
      <c r="N4" s="11">
        <f>N5/N3</f>
        <v>450</v>
      </c>
      <c r="O4" s="14"/>
      <c r="P4" s="13" t="s">
        <v>13</v>
      </c>
      <c r="Q4" s="11">
        <v>480</v>
      </c>
      <c r="R4" s="11">
        <v>480</v>
      </c>
      <c r="S4" s="11">
        <v>480</v>
      </c>
      <c r="T4" s="11">
        <v>480</v>
      </c>
      <c r="U4" s="11">
        <v>480</v>
      </c>
      <c r="V4" s="11">
        <v>480</v>
      </c>
      <c r="W4" s="11">
        <v>480</v>
      </c>
      <c r="X4" s="11">
        <v>480</v>
      </c>
      <c r="Y4" s="11">
        <v>480</v>
      </c>
      <c r="Z4" s="11">
        <v>480</v>
      </c>
      <c r="AA4" s="11">
        <v>480</v>
      </c>
      <c r="AB4" s="11">
        <v>480</v>
      </c>
      <c r="AC4" s="11">
        <f>AC5/AC3</f>
        <v>480</v>
      </c>
      <c r="AE4" s="49" t="s">
        <v>13</v>
      </c>
      <c r="AF4" s="14">
        <v>514</v>
      </c>
      <c r="AG4" s="14">
        <v>550</v>
      </c>
      <c r="AH4" s="14">
        <v>585</v>
      </c>
    </row>
    <row r="5" spans="1:34">
      <c r="A5" s="13" t="s">
        <v>14</v>
      </c>
      <c r="B5" s="11">
        <f>B3*B4</f>
        <v>9000</v>
      </c>
      <c r="C5" s="11">
        <f t="shared" ref="C5:M5" si="0">C3*C4</f>
        <v>9000</v>
      </c>
      <c r="D5" s="11">
        <f t="shared" si="0"/>
        <v>9000</v>
      </c>
      <c r="E5" s="11">
        <f t="shared" si="0"/>
        <v>13500</v>
      </c>
      <c r="F5" s="11">
        <f t="shared" si="0"/>
        <v>13500</v>
      </c>
      <c r="G5" s="11">
        <f t="shared" si="0"/>
        <v>18000</v>
      </c>
      <c r="H5" s="11">
        <f t="shared" si="0"/>
        <v>18000</v>
      </c>
      <c r="I5" s="11">
        <f t="shared" si="0"/>
        <v>27000</v>
      </c>
      <c r="J5" s="11">
        <f t="shared" si="0"/>
        <v>36000</v>
      </c>
      <c r="K5" s="11">
        <f t="shared" si="0"/>
        <v>45000</v>
      </c>
      <c r="L5" s="11">
        <f t="shared" si="0"/>
        <v>67500</v>
      </c>
      <c r="M5" s="11">
        <f t="shared" si="0"/>
        <v>135000</v>
      </c>
      <c r="N5" s="11">
        <f>SUM(B5:M5)</f>
        <v>400500</v>
      </c>
      <c r="O5" s="14"/>
      <c r="P5" s="13" t="s">
        <v>14</v>
      </c>
      <c r="Q5" s="11">
        <f>Q3*Q4</f>
        <v>144000</v>
      </c>
      <c r="R5" s="11">
        <f t="shared" ref="R5:AB5" si="1">R3*R4</f>
        <v>144000</v>
      </c>
      <c r="S5" s="11">
        <f t="shared" si="1"/>
        <v>144000</v>
      </c>
      <c r="T5" s="11">
        <f t="shared" si="1"/>
        <v>168000</v>
      </c>
      <c r="U5" s="11">
        <f t="shared" si="1"/>
        <v>168000</v>
      </c>
      <c r="V5" s="11">
        <f t="shared" si="1"/>
        <v>192000</v>
      </c>
      <c r="W5" s="11">
        <f t="shared" si="1"/>
        <v>192000</v>
      </c>
      <c r="X5" s="11">
        <f t="shared" si="1"/>
        <v>192000</v>
      </c>
      <c r="Y5" s="11">
        <f t="shared" si="1"/>
        <v>240000</v>
      </c>
      <c r="Z5" s="11">
        <f t="shared" si="1"/>
        <v>240000</v>
      </c>
      <c r="AA5" s="11">
        <f t="shared" si="1"/>
        <v>288000</v>
      </c>
      <c r="AB5" s="11">
        <f>AB3*AB4</f>
        <v>288000</v>
      </c>
      <c r="AC5" s="11">
        <f>SUM(Q5:AB5)</f>
        <v>2400000</v>
      </c>
      <c r="AE5" s="50" t="s">
        <v>14</v>
      </c>
      <c r="AF5" s="14">
        <f>AF3*AF4</f>
        <v>3084000</v>
      </c>
      <c r="AG5" s="14">
        <f t="shared" ref="AG5:AH5" si="2">AG3*AG4</f>
        <v>4400000</v>
      </c>
      <c r="AH5" s="14">
        <f t="shared" si="2"/>
        <v>5850000</v>
      </c>
    </row>
    <row r="6" spans="1:34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4"/>
      <c r="P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E6" s="49"/>
      <c r="AF6" s="14"/>
      <c r="AG6" s="14"/>
      <c r="AH6" s="14"/>
    </row>
    <row r="7" spans="1:34">
      <c r="A7" s="13" t="s">
        <v>15</v>
      </c>
      <c r="B7" s="11">
        <v>0</v>
      </c>
      <c r="C7" s="11">
        <f>B5</f>
        <v>9000</v>
      </c>
      <c r="D7" s="11">
        <f>C5</f>
        <v>9000</v>
      </c>
      <c r="E7" s="11">
        <f>D5</f>
        <v>9000</v>
      </c>
      <c r="F7" s="11">
        <f>E5</f>
        <v>13500</v>
      </c>
      <c r="G7" s="11">
        <f>F5</f>
        <v>13500</v>
      </c>
      <c r="H7" s="11">
        <f>G5</f>
        <v>18000</v>
      </c>
      <c r="I7" s="11">
        <f>H5</f>
        <v>18000</v>
      </c>
      <c r="J7" s="11">
        <f>I5</f>
        <v>27000</v>
      </c>
      <c r="K7" s="11">
        <f>J5</f>
        <v>36000</v>
      </c>
      <c r="L7" s="11">
        <f>K5</f>
        <v>45000</v>
      </c>
      <c r="M7" s="19">
        <f>L5</f>
        <v>67500</v>
      </c>
      <c r="N7" s="11">
        <f>SUM(B7:L7)</f>
        <v>198000</v>
      </c>
      <c r="O7" s="14"/>
      <c r="P7" s="13" t="s">
        <v>15</v>
      </c>
      <c r="Q7" s="11">
        <f>M5</f>
        <v>135000</v>
      </c>
      <c r="R7" s="11">
        <f>Q5</f>
        <v>144000</v>
      </c>
      <c r="S7" s="11">
        <f>R5</f>
        <v>144000</v>
      </c>
      <c r="T7" s="11">
        <f>S5</f>
        <v>144000</v>
      </c>
      <c r="U7" s="11">
        <f>T5</f>
        <v>168000</v>
      </c>
      <c r="V7" s="11">
        <f>U5</f>
        <v>168000</v>
      </c>
      <c r="W7" s="11">
        <f>V5</f>
        <v>192000</v>
      </c>
      <c r="X7" s="11">
        <f>W5</f>
        <v>192000</v>
      </c>
      <c r="Y7" s="11">
        <f>X5</f>
        <v>192000</v>
      </c>
      <c r="Z7" s="11">
        <f>Y5</f>
        <v>240000</v>
      </c>
      <c r="AA7" s="11">
        <f>Z5</f>
        <v>240000</v>
      </c>
      <c r="AB7" s="19">
        <f>AA5</f>
        <v>288000</v>
      </c>
      <c r="AC7" s="11">
        <f>SUM(Q7:AA7)</f>
        <v>1959000</v>
      </c>
      <c r="AE7" s="50" t="s">
        <v>15</v>
      </c>
      <c r="AF7" s="14">
        <f>AF5-AB5</f>
        <v>2796000</v>
      </c>
      <c r="AG7" s="14">
        <f>AG5-(800*AG4)</f>
        <v>3960000</v>
      </c>
      <c r="AH7" s="14">
        <f>AH5-(900*AH4)</f>
        <v>5323500</v>
      </c>
    </row>
    <row r="8" spans="1:34">
      <c r="A8" s="13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f>L5+M5</f>
        <v>202500</v>
      </c>
      <c r="O8" s="14"/>
      <c r="P8" s="13" t="s">
        <v>16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>
        <f>AA5+AB5</f>
        <v>576000</v>
      </c>
      <c r="AE8" s="51"/>
      <c r="AF8" s="14"/>
      <c r="AG8" s="14"/>
      <c r="AH8" s="14"/>
    </row>
    <row r="9" spans="1:3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E9" s="14"/>
      <c r="AF9" s="14"/>
      <c r="AG9" s="14"/>
      <c r="AH9" s="14"/>
    </row>
    <row r="10" spans="1:34" ht="15.75">
      <c r="A10" s="15" t="s">
        <v>24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4"/>
      <c r="P10" s="15" t="s">
        <v>27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E10" s="56" t="s">
        <v>114</v>
      </c>
      <c r="AF10" s="14"/>
      <c r="AG10" s="14"/>
      <c r="AH10" s="14"/>
    </row>
    <row r="11" spans="1:34">
      <c r="A11" s="11"/>
      <c r="B11" s="16" t="s">
        <v>0</v>
      </c>
      <c r="C11" s="17" t="s">
        <v>1</v>
      </c>
      <c r="D11" s="17" t="s">
        <v>2</v>
      </c>
      <c r="E11" s="17" t="s">
        <v>3</v>
      </c>
      <c r="F11" s="17" t="s">
        <v>4</v>
      </c>
      <c r="G11" s="17" t="s">
        <v>5</v>
      </c>
      <c r="H11" s="17" t="s">
        <v>6</v>
      </c>
      <c r="I11" s="17" t="s">
        <v>7</v>
      </c>
      <c r="J11" s="17" t="s">
        <v>8</v>
      </c>
      <c r="K11" s="17" t="s">
        <v>9</v>
      </c>
      <c r="L11" s="17" t="s">
        <v>10</v>
      </c>
      <c r="M11" s="17" t="s">
        <v>11</v>
      </c>
      <c r="N11" s="18" t="s">
        <v>17</v>
      </c>
      <c r="O11" s="14"/>
      <c r="P11" s="11"/>
      <c r="Q11" s="16" t="s">
        <v>0</v>
      </c>
      <c r="R11" s="17" t="s">
        <v>1</v>
      </c>
      <c r="S11" s="17" t="s">
        <v>2</v>
      </c>
      <c r="T11" s="17" t="s">
        <v>3</v>
      </c>
      <c r="U11" s="17" t="s">
        <v>4</v>
      </c>
      <c r="V11" s="17" t="s">
        <v>5</v>
      </c>
      <c r="W11" s="17" t="s">
        <v>6</v>
      </c>
      <c r="X11" s="17" t="s">
        <v>7</v>
      </c>
      <c r="Y11" s="17" t="s">
        <v>8</v>
      </c>
      <c r="Z11" s="17" t="s">
        <v>9</v>
      </c>
      <c r="AA11" s="17" t="s">
        <v>10</v>
      </c>
      <c r="AB11" s="17" t="s">
        <v>11</v>
      </c>
      <c r="AC11" s="18" t="s">
        <v>17</v>
      </c>
      <c r="AE11" s="44"/>
      <c r="AF11" s="14"/>
      <c r="AG11" s="14"/>
      <c r="AH11" s="14"/>
    </row>
    <row r="12" spans="1:34">
      <c r="A12" s="13" t="s">
        <v>19</v>
      </c>
      <c r="B12" s="11">
        <f>B3</f>
        <v>20</v>
      </c>
      <c r="C12" s="11">
        <f t="shared" ref="C12:N12" si="3">C3</f>
        <v>20</v>
      </c>
      <c r="D12" s="11">
        <f t="shared" si="3"/>
        <v>20</v>
      </c>
      <c r="E12" s="11">
        <f t="shared" si="3"/>
        <v>30</v>
      </c>
      <c r="F12" s="11">
        <f t="shared" si="3"/>
        <v>30</v>
      </c>
      <c r="G12" s="11">
        <f t="shared" si="3"/>
        <v>40</v>
      </c>
      <c r="H12" s="11">
        <f t="shared" si="3"/>
        <v>40</v>
      </c>
      <c r="I12" s="11">
        <f t="shared" si="3"/>
        <v>60</v>
      </c>
      <c r="J12" s="11">
        <f t="shared" si="3"/>
        <v>80</v>
      </c>
      <c r="K12" s="11">
        <f t="shared" si="3"/>
        <v>100</v>
      </c>
      <c r="L12" s="11">
        <f t="shared" si="3"/>
        <v>150</v>
      </c>
      <c r="M12" s="20">
        <f t="shared" si="3"/>
        <v>300</v>
      </c>
      <c r="N12" s="11">
        <f t="shared" si="3"/>
        <v>890</v>
      </c>
      <c r="O12" s="14"/>
      <c r="P12" s="13" t="s">
        <v>19</v>
      </c>
      <c r="Q12" s="11">
        <f>Q3</f>
        <v>300</v>
      </c>
      <c r="R12" s="11">
        <f t="shared" ref="R12:AC12" si="4">R3</f>
        <v>300</v>
      </c>
      <c r="S12" s="11">
        <f t="shared" si="4"/>
        <v>300</v>
      </c>
      <c r="T12" s="11">
        <f t="shared" si="4"/>
        <v>350</v>
      </c>
      <c r="U12" s="11">
        <f t="shared" si="4"/>
        <v>350</v>
      </c>
      <c r="V12" s="11">
        <f t="shared" si="4"/>
        <v>400</v>
      </c>
      <c r="W12" s="11">
        <f t="shared" si="4"/>
        <v>400</v>
      </c>
      <c r="X12" s="11">
        <f t="shared" si="4"/>
        <v>400</v>
      </c>
      <c r="Y12" s="11">
        <f t="shared" si="4"/>
        <v>500</v>
      </c>
      <c r="Z12" s="11">
        <f t="shared" si="4"/>
        <v>500</v>
      </c>
      <c r="AA12" s="11">
        <f t="shared" si="4"/>
        <v>600</v>
      </c>
      <c r="AB12" s="20">
        <f t="shared" si="4"/>
        <v>600</v>
      </c>
      <c r="AC12" s="11">
        <f t="shared" si="4"/>
        <v>5000</v>
      </c>
      <c r="AE12" s="45" t="s">
        <v>19</v>
      </c>
      <c r="AF12" s="14">
        <f>AF3</f>
        <v>6000</v>
      </c>
      <c r="AG12" s="14">
        <f t="shared" ref="AG12:AH12" si="5">AG3</f>
        <v>8000</v>
      </c>
      <c r="AH12" s="14">
        <f t="shared" si="5"/>
        <v>10000</v>
      </c>
    </row>
    <row r="13" spans="1:34">
      <c r="A13" s="13" t="s">
        <v>28</v>
      </c>
      <c r="B13" s="11">
        <f>C12*50%</f>
        <v>10</v>
      </c>
      <c r="C13" s="11">
        <f>D12*50%</f>
        <v>10</v>
      </c>
      <c r="D13" s="11">
        <f>E12*50%</f>
        <v>15</v>
      </c>
      <c r="E13" s="11">
        <f>F12*50%</f>
        <v>15</v>
      </c>
      <c r="F13" s="11">
        <f>G12*50%</f>
        <v>20</v>
      </c>
      <c r="G13" s="11">
        <f>H12*50%</f>
        <v>20</v>
      </c>
      <c r="H13" s="11">
        <f>I12*50%</f>
        <v>30</v>
      </c>
      <c r="I13" s="11">
        <f>J12*50%</f>
        <v>40</v>
      </c>
      <c r="J13" s="11">
        <f>K12*50%</f>
        <v>50</v>
      </c>
      <c r="K13" s="11">
        <f>L12*50%</f>
        <v>75</v>
      </c>
      <c r="L13" s="11">
        <f>M12*50%</f>
        <v>150</v>
      </c>
      <c r="M13" s="20">
        <f>Q12*50%</f>
        <v>150</v>
      </c>
      <c r="N13" s="11">
        <f>M13</f>
        <v>150</v>
      </c>
      <c r="O13" s="14"/>
      <c r="P13" s="13"/>
      <c r="Q13" s="11">
        <f>R12*10%</f>
        <v>30</v>
      </c>
      <c r="R13" s="11">
        <f>S12*25%</f>
        <v>75</v>
      </c>
      <c r="S13" s="11">
        <f>T12*25%</f>
        <v>87.5</v>
      </c>
      <c r="T13" s="11">
        <f>U12*25%</f>
        <v>87.5</v>
      </c>
      <c r="U13" s="11">
        <f>V12*25%</f>
        <v>100</v>
      </c>
      <c r="V13" s="11">
        <f>W12*25%</f>
        <v>100</v>
      </c>
      <c r="W13" s="11">
        <f>X12*25%</f>
        <v>100</v>
      </c>
      <c r="X13" s="11">
        <f>Y12*25%</f>
        <v>125</v>
      </c>
      <c r="Y13" s="11">
        <f>Z12*25%</f>
        <v>125</v>
      </c>
      <c r="Z13" s="11">
        <f>AA12*25%</f>
        <v>150</v>
      </c>
      <c r="AA13" s="11">
        <f>AB12*25%</f>
        <v>150</v>
      </c>
      <c r="AB13" s="20">
        <f>600*25%</f>
        <v>150</v>
      </c>
      <c r="AC13" s="11">
        <f>AB13</f>
        <v>150</v>
      </c>
      <c r="AE13" s="46"/>
      <c r="AF13" s="14"/>
      <c r="AG13" s="14"/>
      <c r="AH13" s="14"/>
    </row>
    <row r="14" spans="1:34">
      <c r="A14" s="13" t="s">
        <v>20</v>
      </c>
      <c r="B14" s="11">
        <f>SUM(B12:B13)</f>
        <v>30</v>
      </c>
      <c r="C14" s="11">
        <f t="shared" ref="C14:N14" si="6">SUM(C12:C13)</f>
        <v>30</v>
      </c>
      <c r="D14" s="11">
        <f t="shared" si="6"/>
        <v>35</v>
      </c>
      <c r="E14" s="11">
        <f t="shared" si="6"/>
        <v>45</v>
      </c>
      <c r="F14" s="11">
        <f t="shared" si="6"/>
        <v>50</v>
      </c>
      <c r="G14" s="11">
        <f t="shared" si="6"/>
        <v>60</v>
      </c>
      <c r="H14" s="11">
        <f t="shared" si="6"/>
        <v>70</v>
      </c>
      <c r="I14" s="11">
        <f t="shared" si="6"/>
        <v>100</v>
      </c>
      <c r="J14" s="11">
        <f t="shared" si="6"/>
        <v>130</v>
      </c>
      <c r="K14" s="11">
        <f t="shared" si="6"/>
        <v>175</v>
      </c>
      <c r="L14" s="11">
        <f t="shared" si="6"/>
        <v>300</v>
      </c>
      <c r="M14" s="20">
        <f t="shared" si="6"/>
        <v>450</v>
      </c>
      <c r="N14" s="11">
        <f t="shared" si="6"/>
        <v>1040</v>
      </c>
      <c r="O14" s="14"/>
      <c r="P14" s="13" t="s">
        <v>20</v>
      </c>
      <c r="Q14" s="11">
        <f>SUM(Q12:Q13)</f>
        <v>330</v>
      </c>
      <c r="R14" s="11">
        <f t="shared" ref="R14:AC14" si="7">SUM(R12:R13)</f>
        <v>375</v>
      </c>
      <c r="S14" s="11">
        <f t="shared" si="7"/>
        <v>387.5</v>
      </c>
      <c r="T14" s="11">
        <f t="shared" si="7"/>
        <v>437.5</v>
      </c>
      <c r="U14" s="11">
        <f t="shared" si="7"/>
        <v>450</v>
      </c>
      <c r="V14" s="11">
        <f t="shared" si="7"/>
        <v>500</v>
      </c>
      <c r="W14" s="11">
        <f t="shared" si="7"/>
        <v>500</v>
      </c>
      <c r="X14" s="11">
        <f t="shared" si="7"/>
        <v>525</v>
      </c>
      <c r="Y14" s="11">
        <f t="shared" si="7"/>
        <v>625</v>
      </c>
      <c r="Z14" s="11">
        <f t="shared" si="7"/>
        <v>650</v>
      </c>
      <c r="AA14" s="11">
        <f t="shared" si="7"/>
        <v>750</v>
      </c>
      <c r="AB14" s="20">
        <f t="shared" si="7"/>
        <v>750</v>
      </c>
      <c r="AC14" s="11">
        <f t="shared" si="7"/>
        <v>5150</v>
      </c>
      <c r="AE14" s="45" t="s">
        <v>20</v>
      </c>
      <c r="AF14" s="14">
        <v>6200</v>
      </c>
      <c r="AG14" s="14">
        <v>8300</v>
      </c>
      <c r="AH14" s="14">
        <v>10200</v>
      </c>
    </row>
    <row r="15" spans="1:34">
      <c r="A15" s="13" t="s">
        <v>21</v>
      </c>
      <c r="B15" s="11">
        <v>0</v>
      </c>
      <c r="C15" s="11">
        <f>B13</f>
        <v>10</v>
      </c>
      <c r="D15" s="11">
        <f t="shared" ref="D15:M15" si="8">C13</f>
        <v>10</v>
      </c>
      <c r="E15" s="11">
        <f t="shared" si="8"/>
        <v>15</v>
      </c>
      <c r="F15" s="11">
        <f t="shared" si="8"/>
        <v>15</v>
      </c>
      <c r="G15" s="11">
        <f t="shared" si="8"/>
        <v>20</v>
      </c>
      <c r="H15" s="11">
        <f t="shared" si="8"/>
        <v>20</v>
      </c>
      <c r="I15" s="11">
        <f t="shared" si="8"/>
        <v>30</v>
      </c>
      <c r="J15" s="11">
        <f t="shared" si="8"/>
        <v>40</v>
      </c>
      <c r="K15" s="11">
        <f t="shared" si="8"/>
        <v>50</v>
      </c>
      <c r="L15" s="11">
        <f t="shared" si="8"/>
        <v>75</v>
      </c>
      <c r="M15" s="20">
        <f t="shared" si="8"/>
        <v>150</v>
      </c>
      <c r="N15" s="11">
        <v>0</v>
      </c>
      <c r="O15" s="14"/>
      <c r="P15" s="13" t="s">
        <v>21</v>
      </c>
      <c r="Q15" s="11">
        <f>M13</f>
        <v>150</v>
      </c>
      <c r="R15" s="11">
        <f>Q13</f>
        <v>30</v>
      </c>
      <c r="S15" s="11">
        <f t="shared" ref="S15" si="9">R13</f>
        <v>75</v>
      </c>
      <c r="T15" s="11">
        <f t="shared" ref="T15" si="10">S13</f>
        <v>87.5</v>
      </c>
      <c r="U15" s="11">
        <f t="shared" ref="U15" si="11">T13</f>
        <v>87.5</v>
      </c>
      <c r="V15" s="11">
        <f t="shared" ref="V15" si="12">U13</f>
        <v>100</v>
      </c>
      <c r="W15" s="11">
        <f t="shared" ref="W15" si="13">V13</f>
        <v>100</v>
      </c>
      <c r="X15" s="11">
        <f t="shared" ref="X15" si="14">W13</f>
        <v>100</v>
      </c>
      <c r="Y15" s="11">
        <f t="shared" ref="Y15" si="15">X13</f>
        <v>125</v>
      </c>
      <c r="Z15" s="11">
        <f t="shared" ref="Z15" si="16">Y13</f>
        <v>125</v>
      </c>
      <c r="AA15" s="11">
        <f t="shared" ref="AA15" si="17">Z13</f>
        <v>150</v>
      </c>
      <c r="AB15" s="20">
        <f t="shared" ref="AB15" si="18">AA13</f>
        <v>150</v>
      </c>
      <c r="AC15" s="11">
        <v>0</v>
      </c>
      <c r="AE15" s="46" t="s">
        <v>21</v>
      </c>
      <c r="AF15" s="14">
        <v>0</v>
      </c>
      <c r="AG15" s="14">
        <v>0</v>
      </c>
      <c r="AH15" s="14">
        <v>0</v>
      </c>
    </row>
    <row r="16" spans="1:34">
      <c r="A16" s="13" t="s">
        <v>23</v>
      </c>
      <c r="B16" s="11">
        <f>B14-B15</f>
        <v>30</v>
      </c>
      <c r="C16" s="11">
        <f t="shared" ref="C16:N16" si="19">C14-C15</f>
        <v>20</v>
      </c>
      <c r="D16" s="11">
        <f t="shared" si="19"/>
        <v>25</v>
      </c>
      <c r="E16" s="11">
        <f t="shared" si="19"/>
        <v>30</v>
      </c>
      <c r="F16" s="11">
        <f t="shared" si="19"/>
        <v>35</v>
      </c>
      <c r="G16" s="11">
        <f t="shared" si="19"/>
        <v>40</v>
      </c>
      <c r="H16" s="11">
        <f t="shared" si="19"/>
        <v>50</v>
      </c>
      <c r="I16" s="11">
        <f t="shared" si="19"/>
        <v>70</v>
      </c>
      <c r="J16" s="11">
        <f t="shared" si="19"/>
        <v>90</v>
      </c>
      <c r="K16" s="11">
        <f t="shared" si="19"/>
        <v>125</v>
      </c>
      <c r="L16" s="11">
        <f t="shared" si="19"/>
        <v>225</v>
      </c>
      <c r="M16" s="20">
        <f t="shared" si="19"/>
        <v>300</v>
      </c>
      <c r="N16" s="11">
        <f t="shared" si="19"/>
        <v>1040</v>
      </c>
      <c r="O16" s="14"/>
      <c r="P16" s="13" t="s">
        <v>23</v>
      </c>
      <c r="Q16" s="11">
        <f>Q14-Q15</f>
        <v>180</v>
      </c>
      <c r="R16" s="11">
        <f t="shared" ref="R16:AC16" si="20">R14-R15</f>
        <v>345</v>
      </c>
      <c r="S16" s="11">
        <f t="shared" si="20"/>
        <v>312.5</v>
      </c>
      <c r="T16" s="11">
        <f t="shared" si="20"/>
        <v>350</v>
      </c>
      <c r="U16" s="11">
        <f t="shared" si="20"/>
        <v>362.5</v>
      </c>
      <c r="V16" s="11">
        <f t="shared" si="20"/>
        <v>400</v>
      </c>
      <c r="W16" s="11">
        <f t="shared" si="20"/>
        <v>400</v>
      </c>
      <c r="X16" s="11">
        <f t="shared" si="20"/>
        <v>425</v>
      </c>
      <c r="Y16" s="11">
        <f t="shared" si="20"/>
        <v>500</v>
      </c>
      <c r="Z16" s="11">
        <f t="shared" si="20"/>
        <v>525</v>
      </c>
      <c r="AA16" s="11">
        <f t="shared" si="20"/>
        <v>600</v>
      </c>
      <c r="AB16" s="20">
        <f t="shared" si="20"/>
        <v>600</v>
      </c>
      <c r="AC16" s="11">
        <f t="shared" si="20"/>
        <v>5150</v>
      </c>
      <c r="AE16" s="47" t="s">
        <v>23</v>
      </c>
      <c r="AF16" s="14">
        <v>6200</v>
      </c>
      <c r="AG16" s="14">
        <v>8300</v>
      </c>
      <c r="AH16" s="14">
        <v>10200</v>
      </c>
    </row>
    <row r="17" spans="1:34">
      <c r="AE17" s="14"/>
      <c r="AF17" s="14"/>
      <c r="AG17" s="14"/>
      <c r="AH17" s="14"/>
    </row>
    <row r="18" spans="1:34" ht="15.75">
      <c r="A18" s="10" t="s">
        <v>25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P18" s="10" t="s">
        <v>92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E18" s="56" t="s">
        <v>113</v>
      </c>
      <c r="AF18" s="14"/>
      <c r="AG18" s="14"/>
      <c r="AH18" s="14"/>
    </row>
    <row r="19" spans="1:34">
      <c r="A19" s="2"/>
      <c r="B19" s="6" t="s">
        <v>0</v>
      </c>
      <c r="C19" s="7" t="s">
        <v>1</v>
      </c>
      <c r="D19" s="7" t="s">
        <v>2</v>
      </c>
      <c r="E19" s="7" t="s">
        <v>3</v>
      </c>
      <c r="F19" s="7" t="s">
        <v>4</v>
      </c>
      <c r="G19" s="7" t="s">
        <v>5</v>
      </c>
      <c r="H19" s="7" t="s">
        <v>6</v>
      </c>
      <c r="I19" s="7" t="s">
        <v>7</v>
      </c>
      <c r="J19" s="7" t="s">
        <v>8</v>
      </c>
      <c r="K19" s="7" t="s">
        <v>9</v>
      </c>
      <c r="L19" s="7" t="s">
        <v>10</v>
      </c>
      <c r="M19" s="7" t="s">
        <v>11</v>
      </c>
      <c r="N19" s="8" t="s">
        <v>17</v>
      </c>
      <c r="P19" s="2"/>
      <c r="Q19" s="6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7" t="s">
        <v>7</v>
      </c>
      <c r="Y19" s="7" t="s">
        <v>8</v>
      </c>
      <c r="Z19" s="7" t="s">
        <v>9</v>
      </c>
      <c r="AA19" s="7" t="s">
        <v>10</v>
      </c>
      <c r="AB19" s="7" t="s">
        <v>11</v>
      </c>
      <c r="AC19" s="8" t="s">
        <v>17</v>
      </c>
      <c r="AE19" s="57"/>
      <c r="AF19" s="14"/>
      <c r="AG19" s="14"/>
      <c r="AH19" s="14"/>
    </row>
    <row r="20" spans="1:34">
      <c r="A20" s="1" t="s">
        <v>23</v>
      </c>
      <c r="B20" s="14">
        <f>B16</f>
        <v>30</v>
      </c>
      <c r="C20" s="14">
        <f>C16</f>
        <v>20</v>
      </c>
      <c r="D20" s="14">
        <f>D16</f>
        <v>25</v>
      </c>
      <c r="E20" s="14">
        <f>E16</f>
        <v>30</v>
      </c>
      <c r="F20" s="14">
        <f>F16</f>
        <v>35</v>
      </c>
      <c r="G20" s="14">
        <f>G16</f>
        <v>40</v>
      </c>
      <c r="H20" s="14">
        <f>H16</f>
        <v>50</v>
      </c>
      <c r="I20" s="14">
        <f>I16</f>
        <v>70</v>
      </c>
      <c r="J20" s="14">
        <f>J16</f>
        <v>90</v>
      </c>
      <c r="K20" s="14">
        <f>K16</f>
        <v>125</v>
      </c>
      <c r="L20" s="14">
        <f>L16</f>
        <v>225</v>
      </c>
      <c r="M20" s="14">
        <f>M16</f>
        <v>300</v>
      </c>
      <c r="N20" s="14">
        <f>N16</f>
        <v>1040</v>
      </c>
      <c r="P20" s="1" t="s">
        <v>23</v>
      </c>
      <c r="Q20" s="14">
        <f>Q16</f>
        <v>180</v>
      </c>
      <c r="R20" s="14">
        <f>R16</f>
        <v>345</v>
      </c>
      <c r="S20" s="14">
        <f>S16</f>
        <v>312.5</v>
      </c>
      <c r="T20" s="14">
        <f>T16</f>
        <v>350</v>
      </c>
      <c r="U20" s="14">
        <f>U16</f>
        <v>362.5</v>
      </c>
      <c r="V20" s="14">
        <f>V16</f>
        <v>400</v>
      </c>
      <c r="W20" s="14">
        <f>W16</f>
        <v>400</v>
      </c>
      <c r="X20" s="14">
        <f>X16</f>
        <v>425</v>
      </c>
      <c r="Y20" s="14">
        <f>Y16</f>
        <v>500</v>
      </c>
      <c r="Z20" s="14">
        <f>Z16</f>
        <v>525</v>
      </c>
      <c r="AA20" s="14">
        <f>AA16</f>
        <v>600</v>
      </c>
      <c r="AB20" s="14">
        <f>AB16</f>
        <v>600</v>
      </c>
      <c r="AC20" s="14">
        <f>AC16</f>
        <v>5150</v>
      </c>
      <c r="AE20" s="58" t="s">
        <v>23</v>
      </c>
      <c r="AF20" s="14">
        <f>AF16</f>
        <v>6200</v>
      </c>
      <c r="AG20" s="14">
        <f t="shared" ref="AG20:AH20" si="21">AG16</f>
        <v>8300</v>
      </c>
      <c r="AH20" s="14">
        <f t="shared" si="21"/>
        <v>10200</v>
      </c>
    </row>
    <row r="21" spans="1:34">
      <c r="A21" s="1" t="s">
        <v>29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14">
        <v>3</v>
      </c>
      <c r="H21" s="14">
        <v>3</v>
      </c>
      <c r="I21" s="14">
        <v>3</v>
      </c>
      <c r="J21" s="14">
        <v>3</v>
      </c>
      <c r="K21" s="14">
        <v>3</v>
      </c>
      <c r="L21" s="14">
        <v>3</v>
      </c>
      <c r="M21" s="14">
        <v>3</v>
      </c>
      <c r="N21" s="14">
        <v>3</v>
      </c>
      <c r="P21" s="1" t="s">
        <v>29</v>
      </c>
      <c r="Q21" s="14">
        <v>3</v>
      </c>
      <c r="R21" s="14">
        <v>3</v>
      </c>
      <c r="S21" s="14">
        <v>3</v>
      </c>
      <c r="T21" s="14">
        <v>3</v>
      </c>
      <c r="U21" s="14">
        <v>3</v>
      </c>
      <c r="V21" s="14">
        <v>3</v>
      </c>
      <c r="W21" s="14">
        <v>3</v>
      </c>
      <c r="X21" s="14">
        <v>3</v>
      </c>
      <c r="Y21" s="14">
        <v>3</v>
      </c>
      <c r="Z21" s="14">
        <v>3</v>
      </c>
      <c r="AA21" s="14">
        <v>3</v>
      </c>
      <c r="AB21" s="14">
        <v>3</v>
      </c>
      <c r="AC21" s="14">
        <v>3</v>
      </c>
      <c r="AE21" s="59" t="s">
        <v>29</v>
      </c>
      <c r="AF21" s="52">
        <v>3</v>
      </c>
      <c r="AG21" s="52">
        <v>3</v>
      </c>
      <c r="AH21" s="52">
        <v>3</v>
      </c>
    </row>
    <row r="22" spans="1:34">
      <c r="A22" s="23" t="s">
        <v>36</v>
      </c>
      <c r="B22" s="14">
        <f>B20*B21</f>
        <v>90</v>
      </c>
      <c r="C22" s="14">
        <f t="shared" ref="C22:M22" si="22">C20*C21</f>
        <v>60</v>
      </c>
      <c r="D22" s="14">
        <f t="shared" si="22"/>
        <v>75</v>
      </c>
      <c r="E22" s="14">
        <f t="shared" si="22"/>
        <v>90</v>
      </c>
      <c r="F22" s="14">
        <f t="shared" si="22"/>
        <v>105</v>
      </c>
      <c r="G22" s="14">
        <f t="shared" si="22"/>
        <v>120</v>
      </c>
      <c r="H22" s="14">
        <f t="shared" si="22"/>
        <v>150</v>
      </c>
      <c r="I22" s="14">
        <f t="shared" si="22"/>
        <v>210</v>
      </c>
      <c r="J22" s="14">
        <f t="shared" si="22"/>
        <v>270</v>
      </c>
      <c r="K22" s="14">
        <f t="shared" si="22"/>
        <v>375</v>
      </c>
      <c r="L22" s="14">
        <f t="shared" si="22"/>
        <v>675</v>
      </c>
      <c r="M22" s="14">
        <f t="shared" si="22"/>
        <v>900</v>
      </c>
      <c r="N22" s="14">
        <f>SUM(B22:M22)</f>
        <v>3120</v>
      </c>
      <c r="P22" s="23" t="s">
        <v>36</v>
      </c>
      <c r="Q22" s="14">
        <f>Q20*Q21</f>
        <v>540</v>
      </c>
      <c r="R22" s="14">
        <f t="shared" ref="R22" si="23">R20*R21</f>
        <v>1035</v>
      </c>
      <c r="S22" s="14">
        <f t="shared" ref="S22" si="24">S20*S21</f>
        <v>937.5</v>
      </c>
      <c r="T22" s="14">
        <f t="shared" ref="T22" si="25">T20*T21</f>
        <v>1050</v>
      </c>
      <c r="U22" s="14">
        <f t="shared" ref="U22" si="26">U20*U21</f>
        <v>1087.5</v>
      </c>
      <c r="V22" s="14">
        <f t="shared" ref="V22" si="27">V20*V21</f>
        <v>1200</v>
      </c>
      <c r="W22" s="14">
        <f t="shared" ref="W22" si="28">W20*W21</f>
        <v>1200</v>
      </c>
      <c r="X22" s="14">
        <f t="shared" ref="X22" si="29">X20*X21</f>
        <v>1275</v>
      </c>
      <c r="Y22" s="14">
        <f t="shared" ref="Y22" si="30">Y20*Y21</f>
        <v>1500</v>
      </c>
      <c r="Z22" s="14">
        <f t="shared" ref="Z22" si="31">Z20*Z21</f>
        <v>1575</v>
      </c>
      <c r="AA22" s="14">
        <f t="shared" ref="AA22" si="32">AA20*AA21</f>
        <v>1800</v>
      </c>
      <c r="AB22" s="14">
        <f t="shared" ref="AB22" si="33">AB20*AB21</f>
        <v>1800</v>
      </c>
      <c r="AC22" s="14">
        <f>SUM(Q22:AB22)</f>
        <v>15000</v>
      </c>
      <c r="AE22" s="60" t="s">
        <v>36</v>
      </c>
      <c r="AF22" s="53">
        <f t="shared" ref="AF22:AH22" si="34">AF20*AF21</f>
        <v>18600</v>
      </c>
      <c r="AG22" s="53">
        <f t="shared" si="34"/>
        <v>24900</v>
      </c>
      <c r="AH22" s="53">
        <f t="shared" si="34"/>
        <v>30600</v>
      </c>
    </row>
    <row r="23" spans="1:34">
      <c r="A23" s="23" t="s">
        <v>28</v>
      </c>
      <c r="B23" s="14">
        <f>ROUNDUP(C22*50%, 0)</f>
        <v>30</v>
      </c>
      <c r="C23" s="14">
        <f t="shared" ref="C23:L23" si="35">ROUNDUP(D22*50%, 0)</f>
        <v>38</v>
      </c>
      <c r="D23" s="14">
        <f t="shared" si="35"/>
        <v>45</v>
      </c>
      <c r="E23" s="14">
        <f t="shared" si="35"/>
        <v>53</v>
      </c>
      <c r="F23" s="14">
        <f t="shared" si="35"/>
        <v>60</v>
      </c>
      <c r="G23" s="14">
        <f t="shared" si="35"/>
        <v>75</v>
      </c>
      <c r="H23" s="14">
        <f t="shared" si="35"/>
        <v>105</v>
      </c>
      <c r="I23" s="14">
        <f t="shared" si="35"/>
        <v>135</v>
      </c>
      <c r="J23" s="14">
        <f t="shared" si="35"/>
        <v>188</v>
      </c>
      <c r="K23" s="14">
        <f t="shared" si="35"/>
        <v>338</v>
      </c>
      <c r="L23" s="14">
        <f t="shared" si="35"/>
        <v>450</v>
      </c>
      <c r="M23" s="14">
        <f>ROUNDUP(Q22*50%, 0)</f>
        <v>270</v>
      </c>
      <c r="N23" s="14"/>
      <c r="P23" s="23" t="s">
        <v>28</v>
      </c>
      <c r="Q23" s="14">
        <f>ROUNDUP(R22*50%, 0)</f>
        <v>518</v>
      </c>
      <c r="R23" s="14">
        <f t="shared" ref="R23:AB23" si="36">ROUNDUP(S22*50%, 0)</f>
        <v>469</v>
      </c>
      <c r="S23" s="14">
        <f t="shared" si="36"/>
        <v>525</v>
      </c>
      <c r="T23" s="14">
        <f t="shared" si="36"/>
        <v>544</v>
      </c>
      <c r="U23" s="14">
        <f t="shared" si="36"/>
        <v>600</v>
      </c>
      <c r="V23" s="14">
        <f t="shared" si="36"/>
        <v>600</v>
      </c>
      <c r="W23" s="14">
        <f t="shared" si="36"/>
        <v>638</v>
      </c>
      <c r="X23" s="14">
        <f t="shared" si="36"/>
        <v>750</v>
      </c>
      <c r="Y23" s="14">
        <f t="shared" si="36"/>
        <v>788</v>
      </c>
      <c r="Z23" s="14">
        <f t="shared" si="36"/>
        <v>900</v>
      </c>
      <c r="AA23" s="14">
        <f t="shared" si="36"/>
        <v>900</v>
      </c>
      <c r="AB23" s="14">
        <f t="shared" si="36"/>
        <v>7500</v>
      </c>
      <c r="AC23" s="14"/>
      <c r="AE23" s="61" t="s">
        <v>28</v>
      </c>
      <c r="AF23" s="54">
        <f t="shared" ref="AF23:AH23" si="37">ROUNDUP(AG22*50%, 0)</f>
        <v>12450</v>
      </c>
      <c r="AG23" s="54">
        <f t="shared" si="37"/>
        <v>15300</v>
      </c>
      <c r="AH23" s="54">
        <f t="shared" si="37"/>
        <v>0</v>
      </c>
    </row>
    <row r="24" spans="1:34">
      <c r="A24" s="23" t="s">
        <v>20</v>
      </c>
      <c r="B24" s="14">
        <f>B22+B23</f>
        <v>120</v>
      </c>
      <c r="C24" s="14">
        <f t="shared" ref="C24:M24" si="38">C22+C23</f>
        <v>98</v>
      </c>
      <c r="D24" s="14">
        <f t="shared" si="38"/>
        <v>120</v>
      </c>
      <c r="E24" s="14">
        <f t="shared" si="38"/>
        <v>143</v>
      </c>
      <c r="F24" s="14">
        <f t="shared" si="38"/>
        <v>165</v>
      </c>
      <c r="G24" s="14">
        <f t="shared" si="38"/>
        <v>195</v>
      </c>
      <c r="H24" s="14">
        <f t="shared" si="38"/>
        <v>255</v>
      </c>
      <c r="I24" s="14">
        <f t="shared" si="38"/>
        <v>345</v>
      </c>
      <c r="J24" s="14">
        <f t="shared" si="38"/>
        <v>458</v>
      </c>
      <c r="K24" s="14">
        <f t="shared" si="38"/>
        <v>713</v>
      </c>
      <c r="L24" s="14">
        <f t="shared" si="38"/>
        <v>1125</v>
      </c>
      <c r="M24" s="14">
        <f t="shared" si="38"/>
        <v>1170</v>
      </c>
      <c r="N24" s="14">
        <f>SUM(B24:M24)</f>
        <v>4907</v>
      </c>
      <c r="P24" s="23" t="s">
        <v>20</v>
      </c>
      <c r="Q24" s="14">
        <f>Q22+Q23</f>
        <v>1058</v>
      </c>
      <c r="R24" s="14">
        <f t="shared" ref="R24" si="39">R22+R23</f>
        <v>1504</v>
      </c>
      <c r="S24" s="14">
        <f t="shared" ref="S24" si="40">S22+S23</f>
        <v>1462.5</v>
      </c>
      <c r="T24" s="14">
        <f t="shared" ref="T24" si="41">T22+T23</f>
        <v>1594</v>
      </c>
      <c r="U24" s="14">
        <f t="shared" ref="U24" si="42">U22+U23</f>
        <v>1687.5</v>
      </c>
      <c r="V24" s="14">
        <f t="shared" ref="V24" si="43">V22+V23</f>
        <v>1800</v>
      </c>
      <c r="W24" s="14">
        <f t="shared" ref="W24" si="44">W22+W23</f>
        <v>1838</v>
      </c>
      <c r="X24" s="14">
        <f t="shared" ref="X24" si="45">X22+X23</f>
        <v>2025</v>
      </c>
      <c r="Y24" s="14">
        <f t="shared" ref="Y24" si="46">Y22+Y23</f>
        <v>2288</v>
      </c>
      <c r="Z24" s="14">
        <f t="shared" ref="Z24" si="47">Z22+Z23</f>
        <v>2475</v>
      </c>
      <c r="AA24" s="14">
        <f t="shared" ref="AA24" si="48">AA22+AA23</f>
        <v>2700</v>
      </c>
      <c r="AB24" s="14">
        <f t="shared" ref="AB24" si="49">AB22+AB23</f>
        <v>9300</v>
      </c>
      <c r="AC24" s="14">
        <f>SUM(Q24:AB24)</f>
        <v>29732</v>
      </c>
      <c r="AE24" s="60" t="s">
        <v>20</v>
      </c>
      <c r="AF24" s="53">
        <f t="shared" ref="AF24:AH24" si="50">AF22+AF23</f>
        <v>31050</v>
      </c>
      <c r="AG24" s="53">
        <f t="shared" si="50"/>
        <v>40200</v>
      </c>
      <c r="AH24" s="53">
        <f t="shared" si="50"/>
        <v>30600</v>
      </c>
    </row>
    <row r="25" spans="1:34">
      <c r="A25" s="23" t="s">
        <v>35</v>
      </c>
      <c r="B25" s="14">
        <v>0</v>
      </c>
      <c r="C25" s="14">
        <f>B23</f>
        <v>30</v>
      </c>
      <c r="D25" s="14">
        <f t="shared" ref="D25:M25" si="51">C23</f>
        <v>38</v>
      </c>
      <c r="E25" s="14">
        <f t="shared" si="51"/>
        <v>45</v>
      </c>
      <c r="F25" s="14">
        <f t="shared" si="51"/>
        <v>53</v>
      </c>
      <c r="G25" s="14">
        <f t="shared" si="51"/>
        <v>60</v>
      </c>
      <c r="H25" s="14">
        <f t="shared" si="51"/>
        <v>75</v>
      </c>
      <c r="I25" s="14">
        <f t="shared" si="51"/>
        <v>105</v>
      </c>
      <c r="J25" s="14">
        <f t="shared" si="51"/>
        <v>135</v>
      </c>
      <c r="K25" s="14">
        <f t="shared" si="51"/>
        <v>188</v>
      </c>
      <c r="L25" s="14">
        <f t="shared" si="51"/>
        <v>338</v>
      </c>
      <c r="M25" s="14">
        <f t="shared" si="51"/>
        <v>450</v>
      </c>
      <c r="N25" s="14"/>
      <c r="P25" s="23" t="s">
        <v>35</v>
      </c>
      <c r="Q25" s="14">
        <v>0</v>
      </c>
      <c r="R25" s="14">
        <f>Q23</f>
        <v>518</v>
      </c>
      <c r="S25" s="14">
        <f t="shared" ref="S25:AB25" si="52">R23</f>
        <v>469</v>
      </c>
      <c r="T25" s="14">
        <f t="shared" si="52"/>
        <v>525</v>
      </c>
      <c r="U25" s="14">
        <f t="shared" si="52"/>
        <v>544</v>
      </c>
      <c r="V25" s="14">
        <f t="shared" si="52"/>
        <v>600</v>
      </c>
      <c r="W25" s="14">
        <f t="shared" si="52"/>
        <v>600</v>
      </c>
      <c r="X25" s="14">
        <f t="shared" si="52"/>
        <v>638</v>
      </c>
      <c r="Y25" s="14">
        <f t="shared" si="52"/>
        <v>750</v>
      </c>
      <c r="Z25" s="14">
        <f t="shared" si="52"/>
        <v>788</v>
      </c>
      <c r="AA25" s="14">
        <f t="shared" si="52"/>
        <v>900</v>
      </c>
      <c r="AB25" s="14">
        <f t="shared" si="52"/>
        <v>900</v>
      </c>
      <c r="AC25" s="14"/>
      <c r="AE25" s="61" t="s">
        <v>35</v>
      </c>
      <c r="AF25" s="54">
        <v>0</v>
      </c>
      <c r="AG25" s="54">
        <v>0</v>
      </c>
      <c r="AH25" s="54">
        <v>0</v>
      </c>
    </row>
    <row r="26" spans="1:34">
      <c r="A26" s="23" t="s">
        <v>37</v>
      </c>
      <c r="B26" s="14">
        <f>B24-B25</f>
        <v>120</v>
      </c>
      <c r="C26" s="14">
        <f t="shared" ref="C26:M26" si="53">C24-C25</f>
        <v>68</v>
      </c>
      <c r="D26" s="14">
        <f t="shared" si="53"/>
        <v>82</v>
      </c>
      <c r="E26" s="14">
        <f t="shared" si="53"/>
        <v>98</v>
      </c>
      <c r="F26" s="14">
        <f t="shared" si="53"/>
        <v>112</v>
      </c>
      <c r="G26" s="14">
        <f t="shared" si="53"/>
        <v>135</v>
      </c>
      <c r="H26" s="14">
        <f t="shared" si="53"/>
        <v>180</v>
      </c>
      <c r="I26" s="14">
        <f t="shared" si="53"/>
        <v>240</v>
      </c>
      <c r="J26" s="14">
        <f t="shared" si="53"/>
        <v>323</v>
      </c>
      <c r="K26" s="14">
        <f t="shared" si="53"/>
        <v>525</v>
      </c>
      <c r="L26" s="14">
        <f t="shared" si="53"/>
        <v>787</v>
      </c>
      <c r="M26" s="14">
        <f t="shared" si="53"/>
        <v>720</v>
      </c>
      <c r="N26" s="14">
        <f>SUM(B26:M26)</f>
        <v>3390</v>
      </c>
      <c r="P26" s="23" t="s">
        <v>37</v>
      </c>
      <c r="Q26" s="14">
        <f>Q24-Q25</f>
        <v>1058</v>
      </c>
      <c r="R26" s="14">
        <f t="shared" ref="R26" si="54">R24-R25</f>
        <v>986</v>
      </c>
      <c r="S26" s="14">
        <f t="shared" ref="S26" si="55">S24-S25</f>
        <v>993.5</v>
      </c>
      <c r="T26" s="14">
        <f t="shared" ref="T26" si="56">T24-T25</f>
        <v>1069</v>
      </c>
      <c r="U26" s="14">
        <f t="shared" ref="U26" si="57">U24-U25</f>
        <v>1143.5</v>
      </c>
      <c r="V26" s="14">
        <f t="shared" ref="V26" si="58">V24-V25</f>
        <v>1200</v>
      </c>
      <c r="W26" s="14">
        <f t="shared" ref="W26" si="59">W24-W25</f>
        <v>1238</v>
      </c>
      <c r="X26" s="14">
        <f t="shared" ref="X26" si="60">X24-X25</f>
        <v>1387</v>
      </c>
      <c r="Y26" s="14">
        <f t="shared" ref="Y26" si="61">Y24-Y25</f>
        <v>1538</v>
      </c>
      <c r="Z26" s="14">
        <f t="shared" ref="Z26" si="62">Z24-Z25</f>
        <v>1687</v>
      </c>
      <c r="AA26" s="14">
        <f t="shared" ref="AA26" si="63">AA24-AA25</f>
        <v>1800</v>
      </c>
      <c r="AB26" s="14">
        <f t="shared" ref="AB26" si="64">AB24-AB25</f>
        <v>8400</v>
      </c>
      <c r="AC26" s="14">
        <f>SUM(Q26:AB26)</f>
        <v>22500</v>
      </c>
      <c r="AE26" s="60" t="s">
        <v>37</v>
      </c>
      <c r="AF26" s="53">
        <f t="shared" ref="AF26:AH26" si="65">AF24-AF25</f>
        <v>31050</v>
      </c>
      <c r="AG26" s="53">
        <f t="shared" si="65"/>
        <v>40200</v>
      </c>
      <c r="AH26" s="53">
        <f t="shared" si="65"/>
        <v>30600</v>
      </c>
    </row>
    <row r="27" spans="1:34">
      <c r="A27" s="23" t="s">
        <v>38</v>
      </c>
      <c r="B27" s="14">
        <v>4</v>
      </c>
      <c r="C27" s="14">
        <v>4</v>
      </c>
      <c r="D27" s="14">
        <v>4</v>
      </c>
      <c r="E27" s="14">
        <v>4</v>
      </c>
      <c r="F27" s="14">
        <v>4</v>
      </c>
      <c r="G27" s="14">
        <v>4</v>
      </c>
      <c r="H27" s="14">
        <v>4</v>
      </c>
      <c r="I27" s="14">
        <v>4</v>
      </c>
      <c r="J27" s="14">
        <v>4</v>
      </c>
      <c r="K27" s="14">
        <v>4</v>
      </c>
      <c r="L27" s="14">
        <v>4</v>
      </c>
      <c r="M27" s="14">
        <v>4</v>
      </c>
      <c r="N27" s="14">
        <v>4</v>
      </c>
      <c r="P27" s="23" t="s">
        <v>38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f>AVERAGE(Q27:AB27)</f>
        <v>1</v>
      </c>
      <c r="AE27" s="61" t="s">
        <v>38</v>
      </c>
      <c r="AF27" s="54">
        <v>1</v>
      </c>
      <c r="AG27" s="54">
        <v>1</v>
      </c>
      <c r="AH27" s="54">
        <v>1</v>
      </c>
    </row>
    <row r="28" spans="1:34">
      <c r="A28" s="23" t="s">
        <v>39</v>
      </c>
      <c r="B28" s="14">
        <f>B26*B27</f>
        <v>480</v>
      </c>
      <c r="C28" s="14">
        <f t="shared" ref="C28:M28" si="66">C26*C27</f>
        <v>272</v>
      </c>
      <c r="D28" s="14">
        <f t="shared" si="66"/>
        <v>328</v>
      </c>
      <c r="E28" s="14">
        <f t="shared" si="66"/>
        <v>392</v>
      </c>
      <c r="F28" s="14">
        <f t="shared" si="66"/>
        <v>448</v>
      </c>
      <c r="G28" s="14">
        <f t="shared" si="66"/>
        <v>540</v>
      </c>
      <c r="H28" s="14">
        <f t="shared" si="66"/>
        <v>720</v>
      </c>
      <c r="I28" s="14">
        <f t="shared" si="66"/>
        <v>960</v>
      </c>
      <c r="J28" s="14">
        <f t="shared" si="66"/>
        <v>1292</v>
      </c>
      <c r="K28" s="14">
        <f t="shared" si="66"/>
        <v>2100</v>
      </c>
      <c r="L28" s="14">
        <f t="shared" si="66"/>
        <v>3148</v>
      </c>
      <c r="M28" s="14">
        <f t="shared" si="66"/>
        <v>2880</v>
      </c>
      <c r="N28" s="14">
        <f>N26*N27</f>
        <v>13560</v>
      </c>
      <c r="P28" s="23" t="s">
        <v>39</v>
      </c>
      <c r="Q28" s="14">
        <f>Q26*Q27</f>
        <v>1058</v>
      </c>
      <c r="R28" s="14">
        <f t="shared" ref="R28" si="67">R26*R27</f>
        <v>986</v>
      </c>
      <c r="S28" s="14">
        <f t="shared" ref="S28" si="68">S26*S27</f>
        <v>993.5</v>
      </c>
      <c r="T28" s="14">
        <f t="shared" ref="T28" si="69">T26*T27</f>
        <v>1069</v>
      </c>
      <c r="U28" s="14">
        <f t="shared" ref="U28" si="70">U26*U27</f>
        <v>1143.5</v>
      </c>
      <c r="V28" s="14">
        <f t="shared" ref="V28" si="71">V26*V27</f>
        <v>1200</v>
      </c>
      <c r="W28" s="14">
        <f t="shared" ref="W28" si="72">W26*W27</f>
        <v>1238</v>
      </c>
      <c r="X28" s="14">
        <f t="shared" ref="X28" si="73">X26*X27</f>
        <v>1387</v>
      </c>
      <c r="Y28" s="14">
        <f t="shared" ref="Y28" si="74">Y26*Y27</f>
        <v>1538</v>
      </c>
      <c r="Z28" s="14">
        <f t="shared" ref="Z28" si="75">Z26*Z27</f>
        <v>1687</v>
      </c>
      <c r="AA28" s="14">
        <f t="shared" ref="AA28" si="76">AA26*AA27</f>
        <v>1800</v>
      </c>
      <c r="AB28" s="14">
        <f t="shared" ref="AB28" si="77">AB26*AB27</f>
        <v>8400</v>
      </c>
      <c r="AC28" s="14">
        <f>AC26*AC27</f>
        <v>22500</v>
      </c>
      <c r="AE28" s="60" t="s">
        <v>39</v>
      </c>
      <c r="AF28" s="53">
        <f t="shared" ref="AF28:AH28" si="78">AF26*AF27</f>
        <v>31050</v>
      </c>
      <c r="AG28" s="53">
        <f t="shared" si="78"/>
        <v>40200</v>
      </c>
      <c r="AH28" s="53">
        <f t="shared" si="78"/>
        <v>30600</v>
      </c>
    </row>
    <row r="29" spans="1:34">
      <c r="A29" s="1" t="s">
        <v>30</v>
      </c>
      <c r="B29" s="14">
        <v>6</v>
      </c>
      <c r="C29" s="14">
        <v>6</v>
      </c>
      <c r="D29" s="14">
        <v>6</v>
      </c>
      <c r="E29" s="14">
        <v>6</v>
      </c>
      <c r="F29" s="14">
        <v>6</v>
      </c>
      <c r="G29" s="14">
        <v>6</v>
      </c>
      <c r="H29" s="14">
        <v>6</v>
      </c>
      <c r="I29" s="14">
        <v>6</v>
      </c>
      <c r="J29" s="14">
        <v>6</v>
      </c>
      <c r="K29" s="14">
        <v>6</v>
      </c>
      <c r="L29" s="14">
        <v>6</v>
      </c>
      <c r="M29" s="14">
        <v>6</v>
      </c>
      <c r="N29" s="14">
        <v>6</v>
      </c>
      <c r="P29" s="1" t="s">
        <v>30</v>
      </c>
      <c r="Q29" s="14">
        <v>6</v>
      </c>
      <c r="R29" s="14">
        <v>6</v>
      </c>
      <c r="S29" s="14">
        <v>6</v>
      </c>
      <c r="T29" s="14">
        <v>6</v>
      </c>
      <c r="U29" s="14">
        <v>6</v>
      </c>
      <c r="V29" s="14">
        <v>6</v>
      </c>
      <c r="W29" s="14">
        <v>6</v>
      </c>
      <c r="X29" s="14">
        <v>6</v>
      </c>
      <c r="Y29" s="14">
        <v>6</v>
      </c>
      <c r="Z29" s="14">
        <v>6</v>
      </c>
      <c r="AA29" s="14">
        <v>6</v>
      </c>
      <c r="AB29" s="14">
        <v>6</v>
      </c>
      <c r="AC29" s="14">
        <v>6</v>
      </c>
      <c r="AE29" s="59" t="s">
        <v>30</v>
      </c>
      <c r="AF29" s="54">
        <v>6</v>
      </c>
      <c r="AG29" s="54">
        <v>6</v>
      </c>
      <c r="AH29" s="54">
        <v>6</v>
      </c>
    </row>
    <row r="30" spans="1:34">
      <c r="A30" s="23" t="s">
        <v>36</v>
      </c>
      <c r="B30" s="14">
        <f>B20*B29</f>
        <v>180</v>
      </c>
      <c r="C30" s="14">
        <f t="shared" ref="C30:M30" si="79">C20*C29</f>
        <v>120</v>
      </c>
      <c r="D30" s="14">
        <f t="shared" si="79"/>
        <v>150</v>
      </c>
      <c r="E30" s="14">
        <f t="shared" si="79"/>
        <v>180</v>
      </c>
      <c r="F30" s="14">
        <f t="shared" si="79"/>
        <v>210</v>
      </c>
      <c r="G30" s="14">
        <f t="shared" si="79"/>
        <v>240</v>
      </c>
      <c r="H30" s="14">
        <f t="shared" si="79"/>
        <v>300</v>
      </c>
      <c r="I30" s="14">
        <f t="shared" si="79"/>
        <v>420</v>
      </c>
      <c r="J30" s="14">
        <f t="shared" si="79"/>
        <v>540</v>
      </c>
      <c r="K30" s="14">
        <f t="shared" si="79"/>
        <v>750</v>
      </c>
      <c r="L30" s="14">
        <f t="shared" si="79"/>
        <v>1350</v>
      </c>
      <c r="M30" s="14">
        <f t="shared" si="79"/>
        <v>1800</v>
      </c>
      <c r="N30" s="14">
        <f>SUM(B30:M30)</f>
        <v>6240</v>
      </c>
      <c r="P30" s="23" t="s">
        <v>36</v>
      </c>
      <c r="Q30" s="14">
        <f>Q20*Q29</f>
        <v>1080</v>
      </c>
      <c r="R30" s="14">
        <f t="shared" ref="R30" si="80">R20*R29</f>
        <v>2070</v>
      </c>
      <c r="S30" s="14">
        <f t="shared" ref="S30" si="81">S20*S29</f>
        <v>1875</v>
      </c>
      <c r="T30" s="14">
        <f t="shared" ref="T30" si="82">T20*T29</f>
        <v>2100</v>
      </c>
      <c r="U30" s="14">
        <f t="shared" ref="U30" si="83">U20*U29</f>
        <v>2175</v>
      </c>
      <c r="V30" s="14">
        <f t="shared" ref="V30" si="84">V20*V29</f>
        <v>2400</v>
      </c>
      <c r="W30" s="14">
        <f t="shared" ref="W30" si="85">W20*W29</f>
        <v>2400</v>
      </c>
      <c r="X30" s="14">
        <f t="shared" ref="X30" si="86">X20*X29</f>
        <v>2550</v>
      </c>
      <c r="Y30" s="14">
        <f t="shared" ref="Y30" si="87">Y20*Y29</f>
        <v>3000</v>
      </c>
      <c r="Z30" s="14">
        <f t="shared" ref="Z30" si="88">Z20*Z29</f>
        <v>3150</v>
      </c>
      <c r="AA30" s="14">
        <f t="shared" ref="AA30" si="89">AA20*AA29</f>
        <v>3600</v>
      </c>
      <c r="AB30" s="14">
        <f t="shared" ref="AB30" si="90">AB20*AB29</f>
        <v>3600</v>
      </c>
      <c r="AC30" s="14">
        <f>SUM(Q30:AB30)</f>
        <v>30000</v>
      </c>
      <c r="AE30" s="60" t="s">
        <v>36</v>
      </c>
      <c r="AF30" s="53">
        <f t="shared" ref="AF30:AH30" si="91">AF20*AF29</f>
        <v>37200</v>
      </c>
      <c r="AG30" s="53">
        <f t="shared" si="91"/>
        <v>49800</v>
      </c>
      <c r="AH30" s="53">
        <f t="shared" si="91"/>
        <v>61200</v>
      </c>
    </row>
    <row r="31" spans="1:34">
      <c r="A31" s="23" t="s">
        <v>28</v>
      </c>
      <c r="B31" s="14">
        <f>ROUNDUP(C30*50%, 0)</f>
        <v>60</v>
      </c>
      <c r="C31" s="14">
        <f t="shared" ref="C31:L31" si="92">ROUNDUP(D30*50%, 0)</f>
        <v>75</v>
      </c>
      <c r="D31" s="14">
        <f t="shared" si="92"/>
        <v>90</v>
      </c>
      <c r="E31" s="14">
        <f t="shared" si="92"/>
        <v>105</v>
      </c>
      <c r="F31" s="14">
        <f t="shared" si="92"/>
        <v>120</v>
      </c>
      <c r="G31" s="14">
        <f t="shared" si="92"/>
        <v>150</v>
      </c>
      <c r="H31" s="14">
        <f t="shared" si="92"/>
        <v>210</v>
      </c>
      <c r="I31" s="14">
        <f t="shared" si="92"/>
        <v>270</v>
      </c>
      <c r="J31" s="14">
        <f t="shared" si="92"/>
        <v>375</v>
      </c>
      <c r="K31" s="14">
        <f t="shared" si="92"/>
        <v>675</v>
      </c>
      <c r="L31" s="14">
        <f t="shared" si="92"/>
        <v>900</v>
      </c>
      <c r="M31" s="14">
        <f>ROUNDUP(Q30*50%, 0)</f>
        <v>540</v>
      </c>
      <c r="N31" s="14"/>
      <c r="P31" s="23" t="s">
        <v>28</v>
      </c>
      <c r="Q31" s="14">
        <f>ROUNDUP(R30*50%, 0)</f>
        <v>1035</v>
      </c>
      <c r="R31" s="14">
        <f t="shared" ref="R31:AA31" si="93">ROUNDUP(S30*50%, 0)</f>
        <v>938</v>
      </c>
      <c r="S31" s="14">
        <f t="shared" si="93"/>
        <v>1050</v>
      </c>
      <c r="T31" s="14">
        <f t="shared" si="93"/>
        <v>1088</v>
      </c>
      <c r="U31" s="14">
        <f t="shared" si="93"/>
        <v>1200</v>
      </c>
      <c r="V31" s="14">
        <f t="shared" si="93"/>
        <v>1200</v>
      </c>
      <c r="W31" s="14">
        <f t="shared" si="93"/>
        <v>1275</v>
      </c>
      <c r="X31" s="14">
        <f t="shared" si="93"/>
        <v>1500</v>
      </c>
      <c r="Y31" s="14">
        <f t="shared" si="93"/>
        <v>1575</v>
      </c>
      <c r="Z31" s="14">
        <f t="shared" si="93"/>
        <v>1800</v>
      </c>
      <c r="AA31" s="14">
        <f t="shared" si="93"/>
        <v>1800</v>
      </c>
      <c r="AB31" s="14">
        <v>0</v>
      </c>
      <c r="AC31" s="14"/>
      <c r="AE31" s="61" t="s">
        <v>28</v>
      </c>
      <c r="AF31" s="54">
        <f t="shared" ref="AF31:AH31" si="94">ROUNDUP(AG30*50%, 0)</f>
        <v>24900</v>
      </c>
      <c r="AG31" s="54">
        <f t="shared" si="94"/>
        <v>30600</v>
      </c>
      <c r="AH31" s="54">
        <f t="shared" si="94"/>
        <v>0</v>
      </c>
    </row>
    <row r="32" spans="1:34">
      <c r="A32" s="23" t="s">
        <v>20</v>
      </c>
      <c r="B32" s="14">
        <f>B30+B31</f>
        <v>240</v>
      </c>
      <c r="C32" s="14">
        <f t="shared" ref="C32" si="95">C30+C31</f>
        <v>195</v>
      </c>
      <c r="D32" s="14">
        <f t="shared" ref="D32" si="96">D30+D31</f>
        <v>240</v>
      </c>
      <c r="E32" s="14">
        <f t="shared" ref="E32" si="97">E30+E31</f>
        <v>285</v>
      </c>
      <c r="F32" s="14">
        <f t="shared" ref="F32" si="98">F30+F31</f>
        <v>330</v>
      </c>
      <c r="G32" s="14">
        <f t="shared" ref="G32" si="99">G30+G31</f>
        <v>390</v>
      </c>
      <c r="H32" s="14">
        <f t="shared" ref="H32" si="100">H30+H31</f>
        <v>510</v>
      </c>
      <c r="I32" s="14">
        <f t="shared" ref="I32" si="101">I30+I31</f>
        <v>690</v>
      </c>
      <c r="J32" s="14">
        <f t="shared" ref="J32" si="102">J30+J31</f>
        <v>915</v>
      </c>
      <c r="K32" s="14">
        <f t="shared" ref="K32" si="103">K30+K31</f>
        <v>1425</v>
      </c>
      <c r="L32" s="14">
        <f t="shared" ref="L32" si="104">L30+L31</f>
        <v>2250</v>
      </c>
      <c r="M32" s="14">
        <f t="shared" ref="M32" si="105">M30+M31</f>
        <v>2340</v>
      </c>
      <c r="N32" s="14">
        <f>SUM(B32:M32)</f>
        <v>9810</v>
      </c>
      <c r="P32" s="23" t="s">
        <v>20</v>
      </c>
      <c r="Q32" s="14">
        <f>Q30+Q31</f>
        <v>2115</v>
      </c>
      <c r="R32" s="14">
        <f t="shared" ref="R32" si="106">R30+R31</f>
        <v>3008</v>
      </c>
      <c r="S32" s="14">
        <f t="shared" ref="S32" si="107">S30+S31</f>
        <v>2925</v>
      </c>
      <c r="T32" s="14">
        <f t="shared" ref="T32" si="108">T30+T31</f>
        <v>3188</v>
      </c>
      <c r="U32" s="14">
        <f t="shared" ref="U32" si="109">U30+U31</f>
        <v>3375</v>
      </c>
      <c r="V32" s="14">
        <f t="shared" ref="V32" si="110">V30+V31</f>
        <v>3600</v>
      </c>
      <c r="W32" s="14">
        <f t="shared" ref="W32" si="111">W30+W31</f>
        <v>3675</v>
      </c>
      <c r="X32" s="14">
        <f t="shared" ref="X32" si="112">X30+X31</f>
        <v>4050</v>
      </c>
      <c r="Y32" s="14">
        <f t="shared" ref="Y32" si="113">Y30+Y31</f>
        <v>4575</v>
      </c>
      <c r="Z32" s="14">
        <f t="shared" ref="Z32" si="114">Z30+Z31</f>
        <v>4950</v>
      </c>
      <c r="AA32" s="14">
        <f t="shared" ref="AA32" si="115">AA30+AA31</f>
        <v>5400</v>
      </c>
      <c r="AB32" s="14">
        <f t="shared" ref="AB32" si="116">AB30+AB31</f>
        <v>3600</v>
      </c>
      <c r="AC32" s="14">
        <f>SUM(Q32:AB32)</f>
        <v>44461</v>
      </c>
      <c r="AE32" s="60" t="s">
        <v>20</v>
      </c>
      <c r="AF32" s="53">
        <f t="shared" ref="AF32:AH32" si="117">AF30+AF31</f>
        <v>62100</v>
      </c>
      <c r="AG32" s="53">
        <f t="shared" si="117"/>
        <v>80400</v>
      </c>
      <c r="AH32" s="53">
        <f t="shared" si="117"/>
        <v>61200</v>
      </c>
    </row>
    <row r="33" spans="1:34">
      <c r="A33" s="23" t="s">
        <v>35</v>
      </c>
      <c r="B33" s="14">
        <v>0</v>
      </c>
      <c r="C33" s="14">
        <f>B31</f>
        <v>60</v>
      </c>
      <c r="D33" s="14">
        <f t="shared" ref="D33:M33" si="118">C31</f>
        <v>75</v>
      </c>
      <c r="E33" s="14">
        <f t="shared" si="118"/>
        <v>90</v>
      </c>
      <c r="F33" s="14">
        <f t="shared" si="118"/>
        <v>105</v>
      </c>
      <c r="G33" s="14">
        <f t="shared" si="118"/>
        <v>120</v>
      </c>
      <c r="H33" s="14">
        <f t="shared" si="118"/>
        <v>150</v>
      </c>
      <c r="I33" s="14">
        <f t="shared" si="118"/>
        <v>210</v>
      </c>
      <c r="J33" s="14">
        <f t="shared" si="118"/>
        <v>270</v>
      </c>
      <c r="K33" s="14">
        <f t="shared" si="118"/>
        <v>375</v>
      </c>
      <c r="L33" s="14">
        <f t="shared" si="118"/>
        <v>675</v>
      </c>
      <c r="M33" s="14">
        <f t="shared" si="118"/>
        <v>900</v>
      </c>
      <c r="N33" s="14"/>
      <c r="P33" s="23" t="s">
        <v>35</v>
      </c>
      <c r="Q33" s="14">
        <v>0</v>
      </c>
      <c r="R33" s="14">
        <f>Q31</f>
        <v>1035</v>
      </c>
      <c r="S33" s="14">
        <f t="shared" ref="S33:AB33" si="119">R31</f>
        <v>938</v>
      </c>
      <c r="T33" s="14">
        <f t="shared" si="119"/>
        <v>1050</v>
      </c>
      <c r="U33" s="14">
        <f t="shared" si="119"/>
        <v>1088</v>
      </c>
      <c r="V33" s="14">
        <f t="shared" si="119"/>
        <v>1200</v>
      </c>
      <c r="W33" s="14">
        <f t="shared" si="119"/>
        <v>1200</v>
      </c>
      <c r="X33" s="14">
        <f t="shared" si="119"/>
        <v>1275</v>
      </c>
      <c r="Y33" s="14">
        <f t="shared" si="119"/>
        <v>1500</v>
      </c>
      <c r="Z33" s="14">
        <f t="shared" si="119"/>
        <v>1575</v>
      </c>
      <c r="AA33" s="14">
        <f t="shared" si="119"/>
        <v>1800</v>
      </c>
      <c r="AB33" s="14">
        <f t="shared" si="119"/>
        <v>1800</v>
      </c>
      <c r="AC33" s="14"/>
      <c r="AE33" s="61" t="s">
        <v>35</v>
      </c>
      <c r="AF33" s="54">
        <v>0</v>
      </c>
      <c r="AG33" s="54">
        <v>0</v>
      </c>
      <c r="AH33" s="54">
        <v>0</v>
      </c>
    </row>
    <row r="34" spans="1:34">
      <c r="A34" s="23" t="s">
        <v>37</v>
      </c>
      <c r="B34" s="14">
        <f>B32-B33</f>
        <v>240</v>
      </c>
      <c r="C34" s="14">
        <f t="shared" ref="C34" si="120">C32-C33</f>
        <v>135</v>
      </c>
      <c r="D34" s="14">
        <f t="shared" ref="D34" si="121">D32-D33</f>
        <v>165</v>
      </c>
      <c r="E34" s="14">
        <f t="shared" ref="E34" si="122">E32-E33</f>
        <v>195</v>
      </c>
      <c r="F34" s="14">
        <f t="shared" ref="F34" si="123">F32-F33</f>
        <v>225</v>
      </c>
      <c r="G34" s="14">
        <f t="shared" ref="G34" si="124">G32-G33</f>
        <v>270</v>
      </c>
      <c r="H34" s="14">
        <f t="shared" ref="H34" si="125">H32-H33</f>
        <v>360</v>
      </c>
      <c r="I34" s="14">
        <f t="shared" ref="I34" si="126">I32-I33</f>
        <v>480</v>
      </c>
      <c r="J34" s="14">
        <f t="shared" ref="J34" si="127">J32-J33</f>
        <v>645</v>
      </c>
      <c r="K34" s="14">
        <f t="shared" ref="K34" si="128">K32-K33</f>
        <v>1050</v>
      </c>
      <c r="L34" s="14">
        <f t="shared" ref="L34" si="129">L32-L33</f>
        <v>1575</v>
      </c>
      <c r="M34" s="14">
        <f t="shared" ref="M34" si="130">M32-M33</f>
        <v>1440</v>
      </c>
      <c r="N34" s="14">
        <f>SUM(B34:M34)</f>
        <v>6780</v>
      </c>
      <c r="P34" s="23" t="s">
        <v>37</v>
      </c>
      <c r="Q34" s="14">
        <f>Q32-Q33</f>
        <v>2115</v>
      </c>
      <c r="R34" s="14">
        <f t="shared" ref="R34" si="131">R32-R33</f>
        <v>1973</v>
      </c>
      <c r="S34" s="14">
        <f t="shared" ref="S34" si="132">S32-S33</f>
        <v>1987</v>
      </c>
      <c r="T34" s="14">
        <f t="shared" ref="T34" si="133">T32-T33</f>
        <v>2138</v>
      </c>
      <c r="U34" s="14">
        <f t="shared" ref="U34" si="134">U32-U33</f>
        <v>2287</v>
      </c>
      <c r="V34" s="14">
        <f t="shared" ref="V34" si="135">V32-V33</f>
        <v>2400</v>
      </c>
      <c r="W34" s="14">
        <f t="shared" ref="W34" si="136">W32-W33</f>
        <v>2475</v>
      </c>
      <c r="X34" s="14">
        <f t="shared" ref="X34" si="137">X32-X33</f>
        <v>2775</v>
      </c>
      <c r="Y34" s="14">
        <f t="shared" ref="Y34" si="138">Y32-Y33</f>
        <v>3075</v>
      </c>
      <c r="Z34" s="14">
        <f t="shared" ref="Z34" si="139">Z32-Z33</f>
        <v>3375</v>
      </c>
      <c r="AA34" s="14">
        <f t="shared" ref="AA34" si="140">AA32-AA33</f>
        <v>3600</v>
      </c>
      <c r="AB34" s="14">
        <f t="shared" ref="AB34" si="141">AB32-AB33</f>
        <v>1800</v>
      </c>
      <c r="AC34" s="14">
        <f>SUM(Q34:AB34)</f>
        <v>30000</v>
      </c>
      <c r="AE34" s="60" t="s">
        <v>37</v>
      </c>
      <c r="AF34" s="53">
        <f t="shared" ref="AF34:AH34" si="142">AF32-AF33</f>
        <v>62100</v>
      </c>
      <c r="AG34" s="53">
        <f t="shared" si="142"/>
        <v>80400</v>
      </c>
      <c r="AH34" s="53">
        <f t="shared" si="142"/>
        <v>61200</v>
      </c>
    </row>
    <row r="35" spans="1:34">
      <c r="A35" s="23" t="s">
        <v>38</v>
      </c>
      <c r="B35" s="14">
        <v>1</v>
      </c>
      <c r="C35" s="14">
        <v>1</v>
      </c>
      <c r="D35" s="14">
        <v>1</v>
      </c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14">
        <v>1</v>
      </c>
      <c r="L35" s="14">
        <v>1</v>
      </c>
      <c r="M35" s="14">
        <v>1</v>
      </c>
      <c r="N35" s="14">
        <v>1</v>
      </c>
      <c r="P35" s="23" t="s">
        <v>38</v>
      </c>
      <c r="Q35" s="40">
        <v>0.5</v>
      </c>
      <c r="R35" s="40">
        <v>0.5</v>
      </c>
      <c r="S35" s="40">
        <v>0.5</v>
      </c>
      <c r="T35" s="40">
        <v>0.5</v>
      </c>
      <c r="U35" s="40">
        <v>0.5</v>
      </c>
      <c r="V35" s="40">
        <v>0.5</v>
      </c>
      <c r="W35" s="40">
        <v>0.5</v>
      </c>
      <c r="X35" s="40">
        <v>0.5</v>
      </c>
      <c r="Y35" s="40">
        <v>0.5</v>
      </c>
      <c r="Z35" s="40">
        <v>0.5</v>
      </c>
      <c r="AA35" s="40">
        <v>0.5</v>
      </c>
      <c r="AB35" s="40">
        <v>0.5</v>
      </c>
      <c r="AC35" s="14">
        <f>AVERAGE(Q35:AB35)</f>
        <v>0.5</v>
      </c>
      <c r="AE35" s="61" t="s">
        <v>38</v>
      </c>
      <c r="AF35" s="54">
        <v>0.5</v>
      </c>
      <c r="AG35" s="54">
        <v>0.5</v>
      </c>
      <c r="AH35" s="54">
        <v>0.5</v>
      </c>
    </row>
    <row r="36" spans="1:34">
      <c r="A36" s="23" t="s">
        <v>40</v>
      </c>
      <c r="B36" s="14">
        <f>B34*B35</f>
        <v>240</v>
      </c>
      <c r="C36" s="14">
        <f t="shared" ref="C36" si="143">C34*C35</f>
        <v>135</v>
      </c>
      <c r="D36" s="14">
        <f t="shared" ref="D36" si="144">D34*D35</f>
        <v>165</v>
      </c>
      <c r="E36" s="14">
        <f t="shared" ref="E36" si="145">E34*E35</f>
        <v>195</v>
      </c>
      <c r="F36" s="14">
        <f t="shared" ref="F36" si="146">F34*F35</f>
        <v>225</v>
      </c>
      <c r="G36" s="14">
        <f t="shared" ref="G36" si="147">G34*G35</f>
        <v>270</v>
      </c>
      <c r="H36" s="14">
        <f t="shared" ref="H36" si="148">H34*H35</f>
        <v>360</v>
      </c>
      <c r="I36" s="14">
        <f t="shared" ref="I36" si="149">I34*I35</f>
        <v>480</v>
      </c>
      <c r="J36" s="14">
        <f t="shared" ref="J36" si="150">J34*J35</f>
        <v>645</v>
      </c>
      <c r="K36" s="14">
        <f t="shared" ref="K36" si="151">K34*K35</f>
        <v>1050</v>
      </c>
      <c r="L36" s="14">
        <f t="shared" ref="L36" si="152">L34*L35</f>
        <v>1575</v>
      </c>
      <c r="M36" s="14">
        <f t="shared" ref="M36" si="153">M34*M35</f>
        <v>1440</v>
      </c>
      <c r="N36" s="14">
        <f>N34*N35</f>
        <v>6780</v>
      </c>
      <c r="P36" s="23" t="s">
        <v>40</v>
      </c>
      <c r="Q36" s="14">
        <f>Q34*Q35</f>
        <v>1057.5</v>
      </c>
      <c r="R36" s="14">
        <f t="shared" ref="R36" si="154">R34*R35</f>
        <v>986.5</v>
      </c>
      <c r="S36" s="14">
        <f t="shared" ref="S36" si="155">S34*S35</f>
        <v>993.5</v>
      </c>
      <c r="T36" s="14">
        <f t="shared" ref="T36" si="156">T34*T35</f>
        <v>1069</v>
      </c>
      <c r="U36" s="14">
        <f t="shared" ref="U36" si="157">U34*U35</f>
        <v>1143.5</v>
      </c>
      <c r="V36" s="14">
        <f t="shared" ref="V36" si="158">V34*V35</f>
        <v>1200</v>
      </c>
      <c r="W36" s="14">
        <f t="shared" ref="W36" si="159">W34*W35</f>
        <v>1237.5</v>
      </c>
      <c r="X36" s="14">
        <f t="shared" ref="X36" si="160">X34*X35</f>
        <v>1387.5</v>
      </c>
      <c r="Y36" s="14">
        <f t="shared" ref="Y36" si="161">Y34*Y35</f>
        <v>1537.5</v>
      </c>
      <c r="Z36" s="14">
        <f t="shared" ref="Z36" si="162">Z34*Z35</f>
        <v>1687.5</v>
      </c>
      <c r="AA36" s="14">
        <f t="shared" ref="AA36" si="163">AA34*AA35</f>
        <v>1800</v>
      </c>
      <c r="AB36" s="14">
        <f t="shared" ref="AB36" si="164">AB34*AB35</f>
        <v>900</v>
      </c>
      <c r="AC36" s="14">
        <f>AC34*AC35</f>
        <v>15000</v>
      </c>
      <c r="AE36" s="60" t="s">
        <v>40</v>
      </c>
      <c r="AF36" s="53">
        <f t="shared" ref="AF36:AH36" si="165">AF34*AF35</f>
        <v>31050</v>
      </c>
      <c r="AG36" s="53">
        <f t="shared" si="165"/>
        <v>40200</v>
      </c>
      <c r="AH36" s="53">
        <f t="shared" si="165"/>
        <v>30600</v>
      </c>
    </row>
    <row r="37" spans="1:34">
      <c r="A37" s="1" t="s">
        <v>31</v>
      </c>
      <c r="B37" s="14">
        <v>1</v>
      </c>
      <c r="C37" s="14">
        <v>1</v>
      </c>
      <c r="D37" s="14">
        <v>1</v>
      </c>
      <c r="E37" s="14">
        <v>1</v>
      </c>
      <c r="F37" s="14">
        <v>1</v>
      </c>
      <c r="G37" s="14">
        <v>1</v>
      </c>
      <c r="H37" s="14">
        <v>1</v>
      </c>
      <c r="I37" s="14">
        <v>1</v>
      </c>
      <c r="J37" s="14">
        <v>1</v>
      </c>
      <c r="K37" s="14">
        <v>1</v>
      </c>
      <c r="L37" s="14">
        <v>1</v>
      </c>
      <c r="M37" s="14">
        <v>1</v>
      </c>
      <c r="N37" s="14">
        <v>1</v>
      </c>
      <c r="P37" s="1" t="s">
        <v>31</v>
      </c>
      <c r="Q37" s="14">
        <v>1</v>
      </c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E37" s="59" t="s">
        <v>31</v>
      </c>
      <c r="AF37" s="54">
        <v>1</v>
      </c>
      <c r="AG37" s="54">
        <v>1</v>
      </c>
      <c r="AH37" s="54">
        <v>1</v>
      </c>
    </row>
    <row r="38" spans="1:34">
      <c r="A38" s="23" t="s">
        <v>36</v>
      </c>
      <c r="B38" s="14">
        <f>B20*B37</f>
        <v>30</v>
      </c>
      <c r="C38" s="14">
        <f t="shared" ref="C38:M38" si="166">C20*C37</f>
        <v>20</v>
      </c>
      <c r="D38" s="14">
        <f t="shared" si="166"/>
        <v>25</v>
      </c>
      <c r="E38" s="14">
        <f t="shared" si="166"/>
        <v>30</v>
      </c>
      <c r="F38" s="14">
        <f t="shared" si="166"/>
        <v>35</v>
      </c>
      <c r="G38" s="14">
        <f t="shared" si="166"/>
        <v>40</v>
      </c>
      <c r="H38" s="14">
        <f t="shared" si="166"/>
        <v>50</v>
      </c>
      <c r="I38" s="14">
        <f t="shared" si="166"/>
        <v>70</v>
      </c>
      <c r="J38" s="14">
        <f t="shared" si="166"/>
        <v>90</v>
      </c>
      <c r="K38" s="14">
        <f t="shared" si="166"/>
        <v>125</v>
      </c>
      <c r="L38" s="14">
        <f t="shared" si="166"/>
        <v>225</v>
      </c>
      <c r="M38" s="14">
        <f t="shared" si="166"/>
        <v>300</v>
      </c>
      <c r="N38" s="14">
        <f>SUM(B38:M38)</f>
        <v>1040</v>
      </c>
      <c r="P38" s="23" t="s">
        <v>36</v>
      </c>
      <c r="Q38" s="14">
        <f>Q20*Q37</f>
        <v>180</v>
      </c>
      <c r="R38" s="14">
        <f t="shared" ref="R38" si="167">R20*R37</f>
        <v>345</v>
      </c>
      <c r="S38" s="14">
        <f t="shared" ref="S38" si="168">S20*S37</f>
        <v>312.5</v>
      </c>
      <c r="T38" s="14">
        <f t="shared" ref="T38" si="169">T20*T37</f>
        <v>350</v>
      </c>
      <c r="U38" s="14">
        <f t="shared" ref="U38" si="170">U20*U37</f>
        <v>362.5</v>
      </c>
      <c r="V38" s="14">
        <f t="shared" ref="V38" si="171">V20*V37</f>
        <v>400</v>
      </c>
      <c r="W38" s="14">
        <f t="shared" ref="W38" si="172">W20*W37</f>
        <v>400</v>
      </c>
      <c r="X38" s="14">
        <f t="shared" ref="X38" si="173">X20*X37</f>
        <v>425</v>
      </c>
      <c r="Y38" s="14">
        <f t="shared" ref="Y38" si="174">Y20*Y37</f>
        <v>500</v>
      </c>
      <c r="Z38" s="14">
        <f t="shared" ref="Z38" si="175">Z20*Z37</f>
        <v>525</v>
      </c>
      <c r="AA38" s="14">
        <f t="shared" ref="AA38" si="176">AA20*AA37</f>
        <v>600</v>
      </c>
      <c r="AB38" s="14">
        <f t="shared" ref="AB38" si="177">AB20*AB37</f>
        <v>600</v>
      </c>
      <c r="AC38" s="14">
        <f>SUM(Q38:AB38)</f>
        <v>5000</v>
      </c>
      <c r="AE38" s="60" t="s">
        <v>36</v>
      </c>
      <c r="AF38" s="53">
        <f t="shared" ref="AF38:AH38" si="178">AF20*AF37</f>
        <v>6200</v>
      </c>
      <c r="AG38" s="53">
        <f t="shared" si="178"/>
        <v>8300</v>
      </c>
      <c r="AH38" s="53">
        <f t="shared" si="178"/>
        <v>10200</v>
      </c>
    </row>
    <row r="39" spans="1:34">
      <c r="A39" s="23" t="s">
        <v>28</v>
      </c>
      <c r="B39" s="14">
        <f>ROUNDUP(C38*50%, 0)</f>
        <v>10</v>
      </c>
      <c r="C39" s="14">
        <f t="shared" ref="C39:L39" si="179">ROUNDUP(D38*50%, 0)</f>
        <v>13</v>
      </c>
      <c r="D39" s="14">
        <f t="shared" si="179"/>
        <v>15</v>
      </c>
      <c r="E39" s="14">
        <f t="shared" si="179"/>
        <v>18</v>
      </c>
      <c r="F39" s="14">
        <f t="shared" si="179"/>
        <v>20</v>
      </c>
      <c r="G39" s="14">
        <f t="shared" si="179"/>
        <v>25</v>
      </c>
      <c r="H39" s="14">
        <f t="shared" si="179"/>
        <v>35</v>
      </c>
      <c r="I39" s="14">
        <f t="shared" si="179"/>
        <v>45</v>
      </c>
      <c r="J39" s="14">
        <f t="shared" si="179"/>
        <v>63</v>
      </c>
      <c r="K39" s="14">
        <f t="shared" si="179"/>
        <v>113</v>
      </c>
      <c r="L39" s="14">
        <f t="shared" si="179"/>
        <v>150</v>
      </c>
      <c r="M39" s="14">
        <f>ROUNDUP(Q38*50%, 0)</f>
        <v>90</v>
      </c>
      <c r="N39" s="14"/>
      <c r="P39" s="23" t="s">
        <v>28</v>
      </c>
      <c r="Q39" s="14">
        <f>ROUNDUP(R38*50%, 0)</f>
        <v>173</v>
      </c>
      <c r="R39" s="14">
        <f t="shared" ref="R39:AA39" si="180">ROUNDUP(S38*50%, 0)</f>
        <v>157</v>
      </c>
      <c r="S39" s="14">
        <f t="shared" si="180"/>
        <v>175</v>
      </c>
      <c r="T39" s="14">
        <f t="shared" si="180"/>
        <v>182</v>
      </c>
      <c r="U39" s="14">
        <f t="shared" si="180"/>
        <v>200</v>
      </c>
      <c r="V39" s="14">
        <f t="shared" si="180"/>
        <v>200</v>
      </c>
      <c r="W39" s="14">
        <f t="shared" si="180"/>
        <v>213</v>
      </c>
      <c r="X39" s="14">
        <f t="shared" si="180"/>
        <v>250</v>
      </c>
      <c r="Y39" s="14">
        <f t="shared" si="180"/>
        <v>263</v>
      </c>
      <c r="Z39" s="14">
        <f t="shared" si="180"/>
        <v>300</v>
      </c>
      <c r="AA39" s="14">
        <f t="shared" si="180"/>
        <v>300</v>
      </c>
      <c r="AB39" s="14">
        <v>0</v>
      </c>
      <c r="AC39" s="14"/>
      <c r="AE39" s="61" t="s">
        <v>28</v>
      </c>
      <c r="AF39" s="54">
        <f t="shared" ref="AF39:AH39" si="181">ROUNDUP(AG38*50%, 0)</f>
        <v>4150</v>
      </c>
      <c r="AG39" s="54">
        <f t="shared" si="181"/>
        <v>5100</v>
      </c>
      <c r="AH39" s="54">
        <f t="shared" si="181"/>
        <v>0</v>
      </c>
    </row>
    <row r="40" spans="1:34">
      <c r="A40" s="23" t="s">
        <v>20</v>
      </c>
      <c r="B40" s="14">
        <f>B38+B39</f>
        <v>40</v>
      </c>
      <c r="C40" s="14">
        <f t="shared" ref="C40" si="182">C38+C39</f>
        <v>33</v>
      </c>
      <c r="D40" s="14">
        <f t="shared" ref="D40" si="183">D38+D39</f>
        <v>40</v>
      </c>
      <c r="E40" s="14">
        <f t="shared" ref="E40" si="184">E38+E39</f>
        <v>48</v>
      </c>
      <c r="F40" s="14">
        <f t="shared" ref="F40" si="185">F38+F39</f>
        <v>55</v>
      </c>
      <c r="G40" s="14">
        <f t="shared" ref="G40" si="186">G38+G39</f>
        <v>65</v>
      </c>
      <c r="H40" s="14">
        <f t="shared" ref="H40" si="187">H38+H39</f>
        <v>85</v>
      </c>
      <c r="I40" s="14">
        <f t="shared" ref="I40" si="188">I38+I39</f>
        <v>115</v>
      </c>
      <c r="J40" s="14">
        <f t="shared" ref="J40" si="189">J38+J39</f>
        <v>153</v>
      </c>
      <c r="K40" s="14">
        <f t="shared" ref="K40" si="190">K38+K39</f>
        <v>238</v>
      </c>
      <c r="L40" s="14">
        <f t="shared" ref="L40" si="191">L38+L39</f>
        <v>375</v>
      </c>
      <c r="M40" s="14">
        <f t="shared" ref="M40" si="192">M38+M39</f>
        <v>390</v>
      </c>
      <c r="N40" s="14">
        <f>SUM(B40:M40)</f>
        <v>1637</v>
      </c>
      <c r="P40" s="23" t="s">
        <v>20</v>
      </c>
      <c r="Q40" s="14">
        <f>Q38+Q39</f>
        <v>353</v>
      </c>
      <c r="R40" s="14">
        <f t="shared" ref="R40" si="193">R38+R39</f>
        <v>502</v>
      </c>
      <c r="S40" s="14">
        <f t="shared" ref="S40" si="194">S38+S39</f>
        <v>487.5</v>
      </c>
      <c r="T40" s="14">
        <f t="shared" ref="T40" si="195">T38+T39</f>
        <v>532</v>
      </c>
      <c r="U40" s="14">
        <f t="shared" ref="U40" si="196">U38+U39</f>
        <v>562.5</v>
      </c>
      <c r="V40" s="14">
        <f t="shared" ref="V40" si="197">V38+V39</f>
        <v>600</v>
      </c>
      <c r="W40" s="14">
        <f t="shared" ref="W40" si="198">W38+W39</f>
        <v>613</v>
      </c>
      <c r="X40" s="14">
        <f t="shared" ref="X40" si="199">X38+X39</f>
        <v>675</v>
      </c>
      <c r="Y40" s="14">
        <f t="shared" ref="Y40" si="200">Y38+Y39</f>
        <v>763</v>
      </c>
      <c r="Z40" s="14">
        <f t="shared" ref="Z40" si="201">Z38+Z39</f>
        <v>825</v>
      </c>
      <c r="AA40" s="14">
        <f t="shared" ref="AA40" si="202">AA38+AA39</f>
        <v>900</v>
      </c>
      <c r="AB40" s="14">
        <f t="shared" ref="AB40" si="203">AB38+AB39</f>
        <v>600</v>
      </c>
      <c r="AC40" s="14">
        <f>SUM(Q40:AB40)</f>
        <v>7413</v>
      </c>
      <c r="AE40" s="60" t="s">
        <v>20</v>
      </c>
      <c r="AF40" s="53">
        <f t="shared" ref="AF40:AH40" si="204">AF38+AF39</f>
        <v>10350</v>
      </c>
      <c r="AG40" s="53">
        <f t="shared" si="204"/>
        <v>13400</v>
      </c>
      <c r="AH40" s="53">
        <f t="shared" si="204"/>
        <v>10200</v>
      </c>
    </row>
    <row r="41" spans="1:34">
      <c r="A41" s="23" t="s">
        <v>35</v>
      </c>
      <c r="B41" s="14">
        <v>0</v>
      </c>
      <c r="C41" s="14">
        <f>B39</f>
        <v>10</v>
      </c>
      <c r="D41" s="14">
        <f t="shared" ref="D41:M41" si="205">C39</f>
        <v>13</v>
      </c>
      <c r="E41" s="14">
        <f t="shared" si="205"/>
        <v>15</v>
      </c>
      <c r="F41" s="14">
        <f t="shared" si="205"/>
        <v>18</v>
      </c>
      <c r="G41" s="14">
        <f t="shared" si="205"/>
        <v>20</v>
      </c>
      <c r="H41" s="14">
        <f t="shared" si="205"/>
        <v>25</v>
      </c>
      <c r="I41" s="14">
        <f t="shared" si="205"/>
        <v>35</v>
      </c>
      <c r="J41" s="14">
        <f t="shared" si="205"/>
        <v>45</v>
      </c>
      <c r="K41" s="14">
        <f t="shared" si="205"/>
        <v>63</v>
      </c>
      <c r="L41" s="14">
        <f t="shared" si="205"/>
        <v>113</v>
      </c>
      <c r="M41" s="14">
        <f t="shared" si="205"/>
        <v>150</v>
      </c>
      <c r="N41" s="14"/>
      <c r="P41" s="23" t="s">
        <v>35</v>
      </c>
      <c r="Q41" s="14">
        <v>0</v>
      </c>
      <c r="R41" s="14">
        <f>Q39</f>
        <v>173</v>
      </c>
      <c r="S41" s="14">
        <f t="shared" ref="S41:AB41" si="206">R39</f>
        <v>157</v>
      </c>
      <c r="T41" s="14">
        <f t="shared" si="206"/>
        <v>175</v>
      </c>
      <c r="U41" s="14">
        <f t="shared" si="206"/>
        <v>182</v>
      </c>
      <c r="V41" s="14">
        <f t="shared" si="206"/>
        <v>200</v>
      </c>
      <c r="W41" s="14">
        <f t="shared" si="206"/>
        <v>200</v>
      </c>
      <c r="X41" s="14">
        <f t="shared" si="206"/>
        <v>213</v>
      </c>
      <c r="Y41" s="14">
        <f t="shared" si="206"/>
        <v>250</v>
      </c>
      <c r="Z41" s="14">
        <f t="shared" si="206"/>
        <v>263</v>
      </c>
      <c r="AA41" s="14">
        <f t="shared" si="206"/>
        <v>300</v>
      </c>
      <c r="AB41" s="14">
        <f t="shared" si="206"/>
        <v>300</v>
      </c>
      <c r="AC41" s="14"/>
      <c r="AE41" s="61" t="s">
        <v>35</v>
      </c>
      <c r="AF41" s="54">
        <v>0</v>
      </c>
      <c r="AG41" s="54">
        <v>0</v>
      </c>
      <c r="AH41" s="54">
        <v>0</v>
      </c>
    </row>
    <row r="42" spans="1:34">
      <c r="A42" s="23" t="s">
        <v>37</v>
      </c>
      <c r="B42" s="14">
        <f>B40-B41</f>
        <v>40</v>
      </c>
      <c r="C42" s="14">
        <f t="shared" ref="C42" si="207">C40-C41</f>
        <v>23</v>
      </c>
      <c r="D42" s="14">
        <f t="shared" ref="D42" si="208">D40-D41</f>
        <v>27</v>
      </c>
      <c r="E42" s="14">
        <f t="shared" ref="E42" si="209">E40-E41</f>
        <v>33</v>
      </c>
      <c r="F42" s="14">
        <f t="shared" ref="F42" si="210">F40-F41</f>
        <v>37</v>
      </c>
      <c r="G42" s="14">
        <f t="shared" ref="G42" si="211">G40-G41</f>
        <v>45</v>
      </c>
      <c r="H42" s="14">
        <f t="shared" ref="H42" si="212">H40-H41</f>
        <v>60</v>
      </c>
      <c r="I42" s="14">
        <f t="shared" ref="I42" si="213">I40-I41</f>
        <v>80</v>
      </c>
      <c r="J42" s="14">
        <f t="shared" ref="J42" si="214">J40-J41</f>
        <v>108</v>
      </c>
      <c r="K42" s="14">
        <f t="shared" ref="K42" si="215">K40-K41</f>
        <v>175</v>
      </c>
      <c r="L42" s="14">
        <f t="shared" ref="L42" si="216">L40-L41</f>
        <v>262</v>
      </c>
      <c r="M42" s="14">
        <f t="shared" ref="M42" si="217">M40-M41</f>
        <v>240</v>
      </c>
      <c r="N42" s="14">
        <f>SUM(B42:M42)</f>
        <v>1130</v>
      </c>
      <c r="P42" s="23" t="s">
        <v>37</v>
      </c>
      <c r="Q42" s="14">
        <f>Q40-Q41</f>
        <v>353</v>
      </c>
      <c r="R42" s="14">
        <f t="shared" ref="R42" si="218">R40-R41</f>
        <v>329</v>
      </c>
      <c r="S42" s="14">
        <f t="shared" ref="S42" si="219">S40-S41</f>
        <v>330.5</v>
      </c>
      <c r="T42" s="14">
        <f t="shared" ref="T42" si="220">T40-T41</f>
        <v>357</v>
      </c>
      <c r="U42" s="14">
        <f t="shared" ref="U42" si="221">U40-U41</f>
        <v>380.5</v>
      </c>
      <c r="V42" s="14">
        <f t="shared" ref="V42" si="222">V40-V41</f>
        <v>400</v>
      </c>
      <c r="W42" s="14">
        <f t="shared" ref="W42" si="223">W40-W41</f>
        <v>413</v>
      </c>
      <c r="X42" s="14">
        <f t="shared" ref="X42" si="224">X40-X41</f>
        <v>462</v>
      </c>
      <c r="Y42" s="14">
        <f t="shared" ref="Y42" si="225">Y40-Y41</f>
        <v>513</v>
      </c>
      <c r="Z42" s="14">
        <f t="shared" ref="Z42" si="226">Z40-Z41</f>
        <v>562</v>
      </c>
      <c r="AA42" s="14">
        <f t="shared" ref="AA42" si="227">AA40-AA41</f>
        <v>600</v>
      </c>
      <c r="AB42" s="14">
        <f t="shared" ref="AB42" si="228">AB40-AB41</f>
        <v>300</v>
      </c>
      <c r="AC42" s="14">
        <f>SUM(Q42:AB42)</f>
        <v>5000</v>
      </c>
      <c r="AE42" s="60" t="s">
        <v>37</v>
      </c>
      <c r="AF42" s="53">
        <f t="shared" ref="AF42:AH42" si="229">AF40-AF41</f>
        <v>10350</v>
      </c>
      <c r="AG42" s="53">
        <f t="shared" si="229"/>
        <v>13400</v>
      </c>
      <c r="AH42" s="53">
        <f t="shared" si="229"/>
        <v>10200</v>
      </c>
    </row>
    <row r="43" spans="1:34">
      <c r="A43" s="23" t="s">
        <v>38</v>
      </c>
      <c r="B43" s="14">
        <v>20</v>
      </c>
      <c r="C43" s="14">
        <v>20</v>
      </c>
      <c r="D43" s="14">
        <v>20</v>
      </c>
      <c r="E43" s="14">
        <v>20</v>
      </c>
      <c r="F43" s="14">
        <v>20</v>
      </c>
      <c r="G43" s="14">
        <v>20</v>
      </c>
      <c r="H43" s="14">
        <v>20</v>
      </c>
      <c r="I43" s="14">
        <v>20</v>
      </c>
      <c r="J43" s="14">
        <v>20</v>
      </c>
      <c r="K43" s="14">
        <v>20</v>
      </c>
      <c r="L43" s="14">
        <v>20</v>
      </c>
      <c r="M43" s="14">
        <v>20</v>
      </c>
      <c r="N43" s="14">
        <v>20</v>
      </c>
      <c r="P43" s="23" t="s">
        <v>38</v>
      </c>
      <c r="Q43" s="14">
        <v>10</v>
      </c>
      <c r="R43" s="14">
        <v>10</v>
      </c>
      <c r="S43" s="14">
        <v>10</v>
      </c>
      <c r="T43" s="14">
        <v>10</v>
      </c>
      <c r="U43" s="14">
        <v>10</v>
      </c>
      <c r="V43" s="14">
        <v>10</v>
      </c>
      <c r="W43" s="14">
        <v>10</v>
      </c>
      <c r="X43" s="14">
        <v>10</v>
      </c>
      <c r="Y43" s="14">
        <v>10</v>
      </c>
      <c r="Z43" s="14">
        <v>10</v>
      </c>
      <c r="AA43" s="14">
        <v>10</v>
      </c>
      <c r="AB43" s="14">
        <v>10</v>
      </c>
      <c r="AC43" s="14">
        <f>AVERAGE(Q43:AB43)</f>
        <v>10</v>
      </c>
      <c r="AE43" s="61" t="s">
        <v>38</v>
      </c>
      <c r="AF43" s="54">
        <v>10</v>
      </c>
      <c r="AG43" s="54">
        <v>10</v>
      </c>
      <c r="AH43" s="54">
        <v>10</v>
      </c>
    </row>
    <row r="44" spans="1:34">
      <c r="A44" s="23" t="s">
        <v>41</v>
      </c>
      <c r="B44" s="14">
        <f>B42*B43</f>
        <v>800</v>
      </c>
      <c r="C44" s="14">
        <f t="shared" ref="C44" si="230">C42*C43</f>
        <v>460</v>
      </c>
      <c r="D44" s="14">
        <f t="shared" ref="D44" si="231">D42*D43</f>
        <v>540</v>
      </c>
      <c r="E44" s="14">
        <f t="shared" ref="E44" si="232">E42*E43</f>
        <v>660</v>
      </c>
      <c r="F44" s="14">
        <f t="shared" ref="F44" si="233">F42*F43</f>
        <v>740</v>
      </c>
      <c r="G44" s="14">
        <f t="shared" ref="G44" si="234">G42*G43</f>
        <v>900</v>
      </c>
      <c r="H44" s="14">
        <f t="shared" ref="H44" si="235">H42*H43</f>
        <v>1200</v>
      </c>
      <c r="I44" s="14">
        <f t="shared" ref="I44" si="236">I42*I43</f>
        <v>1600</v>
      </c>
      <c r="J44" s="14">
        <f t="shared" ref="J44" si="237">J42*J43</f>
        <v>2160</v>
      </c>
      <c r="K44" s="14">
        <f t="shared" ref="K44" si="238">K42*K43</f>
        <v>3500</v>
      </c>
      <c r="L44" s="14">
        <f t="shared" ref="L44" si="239">L42*L43</f>
        <v>5240</v>
      </c>
      <c r="M44" s="14">
        <f t="shared" ref="M44" si="240">M42*M43</f>
        <v>4800</v>
      </c>
      <c r="N44" s="14">
        <f>N42*N43</f>
        <v>22600</v>
      </c>
      <c r="P44" s="23" t="s">
        <v>41</v>
      </c>
      <c r="Q44" s="14">
        <f>Q42*Q43</f>
        <v>3530</v>
      </c>
      <c r="R44" s="14">
        <f t="shared" ref="R44" si="241">R42*R43</f>
        <v>3290</v>
      </c>
      <c r="S44" s="14">
        <f t="shared" ref="S44" si="242">S42*S43</f>
        <v>3305</v>
      </c>
      <c r="T44" s="14">
        <f t="shared" ref="T44" si="243">T42*T43</f>
        <v>3570</v>
      </c>
      <c r="U44" s="14">
        <f t="shared" ref="U44" si="244">U42*U43</f>
        <v>3805</v>
      </c>
      <c r="V44" s="14">
        <f t="shared" ref="V44" si="245">V42*V43</f>
        <v>4000</v>
      </c>
      <c r="W44" s="14">
        <f t="shared" ref="W44" si="246">W42*W43</f>
        <v>4130</v>
      </c>
      <c r="X44" s="14">
        <f t="shared" ref="X44" si="247">X42*X43</f>
        <v>4620</v>
      </c>
      <c r="Y44" s="14">
        <f t="shared" ref="Y44" si="248">Y42*Y43</f>
        <v>5130</v>
      </c>
      <c r="Z44" s="14">
        <f t="shared" ref="Z44" si="249">Z42*Z43</f>
        <v>5620</v>
      </c>
      <c r="AA44" s="14">
        <f t="shared" ref="AA44" si="250">AA42*AA43</f>
        <v>6000</v>
      </c>
      <c r="AB44" s="14">
        <f t="shared" ref="AB44" si="251">AB42*AB43</f>
        <v>3000</v>
      </c>
      <c r="AC44" s="14">
        <f>AC42*AC43</f>
        <v>50000</v>
      </c>
      <c r="AE44" s="60" t="s">
        <v>41</v>
      </c>
      <c r="AF44" s="53">
        <f t="shared" ref="AF44:AH44" si="252">AF42*AF43</f>
        <v>103500</v>
      </c>
      <c r="AG44" s="53">
        <f t="shared" si="252"/>
        <v>134000</v>
      </c>
      <c r="AH44" s="53">
        <f t="shared" si="252"/>
        <v>102000</v>
      </c>
    </row>
    <row r="45" spans="1:34">
      <c r="A45" s="1" t="s">
        <v>32</v>
      </c>
      <c r="B45" s="14">
        <v>1</v>
      </c>
      <c r="C45" s="14">
        <v>1</v>
      </c>
      <c r="D45" s="14">
        <v>1</v>
      </c>
      <c r="E45" s="14">
        <v>1</v>
      </c>
      <c r="F45" s="14">
        <v>1</v>
      </c>
      <c r="G45" s="14">
        <v>1</v>
      </c>
      <c r="H45" s="14">
        <v>1</v>
      </c>
      <c r="I45" s="14">
        <v>1</v>
      </c>
      <c r="J45" s="14">
        <v>1</v>
      </c>
      <c r="K45" s="14">
        <v>1</v>
      </c>
      <c r="L45" s="14">
        <v>1</v>
      </c>
      <c r="M45" s="14">
        <v>1</v>
      </c>
      <c r="N45" s="14">
        <v>1</v>
      </c>
      <c r="P45" s="1" t="s">
        <v>32</v>
      </c>
      <c r="Q45" s="14">
        <v>1</v>
      </c>
      <c r="R45" s="14">
        <v>1</v>
      </c>
      <c r="S45" s="14">
        <v>1</v>
      </c>
      <c r="T45" s="14">
        <v>1</v>
      </c>
      <c r="U45" s="14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/>
      <c r="AE45" s="59" t="s">
        <v>32</v>
      </c>
      <c r="AF45" s="54">
        <v>1</v>
      </c>
      <c r="AG45" s="54">
        <v>1</v>
      </c>
      <c r="AH45" s="54">
        <v>1</v>
      </c>
    </row>
    <row r="46" spans="1:34">
      <c r="A46" s="23" t="s">
        <v>36</v>
      </c>
      <c r="B46" s="14">
        <f>B20*B45</f>
        <v>30</v>
      </c>
      <c r="C46" s="14">
        <f t="shared" ref="C46:M46" si="253">C20*C45</f>
        <v>20</v>
      </c>
      <c r="D46" s="14">
        <f t="shared" si="253"/>
        <v>25</v>
      </c>
      <c r="E46" s="14">
        <f t="shared" si="253"/>
        <v>30</v>
      </c>
      <c r="F46" s="14">
        <f t="shared" si="253"/>
        <v>35</v>
      </c>
      <c r="G46" s="14">
        <f t="shared" si="253"/>
        <v>40</v>
      </c>
      <c r="H46" s="14">
        <f t="shared" si="253"/>
        <v>50</v>
      </c>
      <c r="I46" s="14">
        <f t="shared" si="253"/>
        <v>70</v>
      </c>
      <c r="J46" s="14">
        <f t="shared" si="253"/>
        <v>90</v>
      </c>
      <c r="K46" s="14">
        <f t="shared" si="253"/>
        <v>125</v>
      </c>
      <c r="L46" s="14">
        <f t="shared" si="253"/>
        <v>225</v>
      </c>
      <c r="M46" s="14">
        <f t="shared" si="253"/>
        <v>300</v>
      </c>
      <c r="N46" s="14">
        <f>SUM(B46:M46)</f>
        <v>1040</v>
      </c>
      <c r="P46" s="23" t="s">
        <v>36</v>
      </c>
      <c r="Q46" s="14">
        <f>Q20*Q45</f>
        <v>180</v>
      </c>
      <c r="R46" s="14">
        <f t="shared" ref="R46" si="254">R20*R45</f>
        <v>345</v>
      </c>
      <c r="S46" s="14">
        <f t="shared" ref="S46" si="255">S20*S45</f>
        <v>312.5</v>
      </c>
      <c r="T46" s="14">
        <f t="shared" ref="T46" si="256">T20*T45</f>
        <v>350</v>
      </c>
      <c r="U46" s="14">
        <f t="shared" ref="U46" si="257">U20*U45</f>
        <v>362.5</v>
      </c>
      <c r="V46" s="14">
        <f t="shared" ref="V46" si="258">V20*V45</f>
        <v>400</v>
      </c>
      <c r="W46" s="14">
        <f t="shared" ref="W46" si="259">W20*W45</f>
        <v>400</v>
      </c>
      <c r="X46" s="14">
        <f t="shared" ref="X46" si="260">X20*X45</f>
        <v>425</v>
      </c>
      <c r="Y46" s="14">
        <f t="shared" ref="Y46" si="261">Y20*Y45</f>
        <v>500</v>
      </c>
      <c r="Z46" s="14">
        <f t="shared" ref="Z46" si="262">Z20*Z45</f>
        <v>525</v>
      </c>
      <c r="AA46" s="14">
        <f t="shared" ref="AA46" si="263">AA20*AA45</f>
        <v>600</v>
      </c>
      <c r="AB46" s="14">
        <f t="shared" ref="AB46" si="264">AB20*AB45</f>
        <v>600</v>
      </c>
      <c r="AC46" s="14">
        <f>SUM(Q46:AB46)</f>
        <v>5000</v>
      </c>
      <c r="AE46" s="60" t="s">
        <v>36</v>
      </c>
      <c r="AF46" s="53">
        <f t="shared" ref="AF46:AH46" si="265">AF20*AF45</f>
        <v>6200</v>
      </c>
      <c r="AG46" s="53">
        <f t="shared" si="265"/>
        <v>8300</v>
      </c>
      <c r="AH46" s="53">
        <f t="shared" si="265"/>
        <v>10200</v>
      </c>
    </row>
    <row r="47" spans="1:34">
      <c r="A47" s="23" t="s">
        <v>28</v>
      </c>
      <c r="B47" s="14">
        <f>ROUNDUP(C46*50%, 0)</f>
        <v>10</v>
      </c>
      <c r="C47" s="14">
        <f t="shared" ref="C47:L47" si="266">ROUNDUP(D46*50%, 0)</f>
        <v>13</v>
      </c>
      <c r="D47" s="14">
        <f t="shared" si="266"/>
        <v>15</v>
      </c>
      <c r="E47" s="14">
        <f t="shared" si="266"/>
        <v>18</v>
      </c>
      <c r="F47" s="14">
        <f t="shared" si="266"/>
        <v>20</v>
      </c>
      <c r="G47" s="14">
        <f t="shared" si="266"/>
        <v>25</v>
      </c>
      <c r="H47" s="14">
        <f t="shared" si="266"/>
        <v>35</v>
      </c>
      <c r="I47" s="14">
        <f t="shared" si="266"/>
        <v>45</v>
      </c>
      <c r="J47" s="14">
        <f t="shared" si="266"/>
        <v>63</v>
      </c>
      <c r="K47" s="14">
        <f t="shared" si="266"/>
        <v>113</v>
      </c>
      <c r="L47" s="14">
        <f t="shared" si="266"/>
        <v>150</v>
      </c>
      <c r="M47" s="14">
        <f>ROUNDUP(Q46*50%, 0)</f>
        <v>90</v>
      </c>
      <c r="N47" s="14"/>
      <c r="P47" s="23" t="s">
        <v>28</v>
      </c>
      <c r="Q47" s="14">
        <f>ROUNDUP(R46*50%, 0)</f>
        <v>173</v>
      </c>
      <c r="R47" s="14">
        <f t="shared" ref="R47:AA47" si="267">ROUNDUP(S46*50%, 0)</f>
        <v>157</v>
      </c>
      <c r="S47" s="14">
        <f t="shared" si="267"/>
        <v>175</v>
      </c>
      <c r="T47" s="14">
        <f t="shared" si="267"/>
        <v>182</v>
      </c>
      <c r="U47" s="14">
        <f t="shared" si="267"/>
        <v>200</v>
      </c>
      <c r="V47" s="14">
        <f t="shared" si="267"/>
        <v>200</v>
      </c>
      <c r="W47" s="14">
        <f t="shared" si="267"/>
        <v>213</v>
      </c>
      <c r="X47" s="14">
        <f t="shared" si="267"/>
        <v>250</v>
      </c>
      <c r="Y47" s="14">
        <f t="shared" si="267"/>
        <v>263</v>
      </c>
      <c r="Z47" s="14">
        <f t="shared" si="267"/>
        <v>300</v>
      </c>
      <c r="AA47" s="14">
        <f t="shared" si="267"/>
        <v>300</v>
      </c>
      <c r="AB47" s="14">
        <v>0</v>
      </c>
      <c r="AC47" s="14"/>
      <c r="AE47" s="61" t="s">
        <v>28</v>
      </c>
      <c r="AF47" s="54">
        <f t="shared" ref="AF47:AH47" si="268">ROUNDUP(AG46*50%, 0)</f>
        <v>4150</v>
      </c>
      <c r="AG47" s="54">
        <f t="shared" si="268"/>
        <v>5100</v>
      </c>
      <c r="AH47" s="54">
        <f t="shared" si="268"/>
        <v>0</v>
      </c>
    </row>
    <row r="48" spans="1:34">
      <c r="A48" s="23" t="s">
        <v>20</v>
      </c>
      <c r="B48" s="14">
        <f>B46+B47</f>
        <v>40</v>
      </c>
      <c r="C48" s="14">
        <f t="shared" ref="C48" si="269">C46+C47</f>
        <v>33</v>
      </c>
      <c r="D48" s="14">
        <f t="shared" ref="D48" si="270">D46+D47</f>
        <v>40</v>
      </c>
      <c r="E48" s="14">
        <f t="shared" ref="E48" si="271">E46+E47</f>
        <v>48</v>
      </c>
      <c r="F48" s="14">
        <f t="shared" ref="F48" si="272">F46+F47</f>
        <v>55</v>
      </c>
      <c r="G48" s="14">
        <f t="shared" ref="G48" si="273">G46+G47</f>
        <v>65</v>
      </c>
      <c r="H48" s="14">
        <f t="shared" ref="H48" si="274">H46+H47</f>
        <v>85</v>
      </c>
      <c r="I48" s="14">
        <f t="shared" ref="I48" si="275">I46+I47</f>
        <v>115</v>
      </c>
      <c r="J48" s="14">
        <f t="shared" ref="J48" si="276">J46+J47</f>
        <v>153</v>
      </c>
      <c r="K48" s="14">
        <f t="shared" ref="K48" si="277">K46+K47</f>
        <v>238</v>
      </c>
      <c r="L48" s="14">
        <f t="shared" ref="L48" si="278">L46+L47</f>
        <v>375</v>
      </c>
      <c r="M48" s="14">
        <f t="shared" ref="M48" si="279">M46+M47</f>
        <v>390</v>
      </c>
      <c r="N48" s="14">
        <f>SUM(B48:M48)</f>
        <v>1637</v>
      </c>
      <c r="P48" s="23" t="s">
        <v>20</v>
      </c>
      <c r="Q48" s="14">
        <f>Q46+Q47</f>
        <v>353</v>
      </c>
      <c r="R48" s="14">
        <f t="shared" ref="R48" si="280">R46+R47</f>
        <v>502</v>
      </c>
      <c r="S48" s="14">
        <f t="shared" ref="S48" si="281">S46+S47</f>
        <v>487.5</v>
      </c>
      <c r="T48" s="14">
        <f t="shared" ref="T48" si="282">T46+T47</f>
        <v>532</v>
      </c>
      <c r="U48" s="14">
        <f t="shared" ref="U48" si="283">U46+U47</f>
        <v>562.5</v>
      </c>
      <c r="V48" s="14">
        <f t="shared" ref="V48" si="284">V46+V47</f>
        <v>600</v>
      </c>
      <c r="W48" s="14">
        <f t="shared" ref="W48" si="285">W46+W47</f>
        <v>613</v>
      </c>
      <c r="X48" s="14">
        <f t="shared" ref="X48" si="286">X46+X47</f>
        <v>675</v>
      </c>
      <c r="Y48" s="14">
        <f t="shared" ref="Y48" si="287">Y46+Y47</f>
        <v>763</v>
      </c>
      <c r="Z48" s="14">
        <f t="shared" ref="Z48" si="288">Z46+Z47</f>
        <v>825</v>
      </c>
      <c r="AA48" s="14">
        <f t="shared" ref="AA48" si="289">AA46+AA47</f>
        <v>900</v>
      </c>
      <c r="AB48" s="14">
        <f t="shared" ref="AB48" si="290">AB46+AB47</f>
        <v>600</v>
      </c>
      <c r="AC48" s="14">
        <f>SUM(Q48:AB48)</f>
        <v>7413</v>
      </c>
      <c r="AE48" s="60" t="s">
        <v>20</v>
      </c>
      <c r="AF48" s="53">
        <f t="shared" ref="AF48:AH48" si="291">AF46+AF47</f>
        <v>10350</v>
      </c>
      <c r="AG48" s="53">
        <f t="shared" si="291"/>
        <v>13400</v>
      </c>
      <c r="AH48" s="53">
        <f t="shared" si="291"/>
        <v>10200</v>
      </c>
    </row>
    <row r="49" spans="1:34">
      <c r="A49" s="23" t="s">
        <v>35</v>
      </c>
      <c r="B49" s="14">
        <v>0</v>
      </c>
      <c r="C49" s="14">
        <f>B47</f>
        <v>10</v>
      </c>
      <c r="D49" s="14">
        <f t="shared" ref="D49:M49" si="292">C47</f>
        <v>13</v>
      </c>
      <c r="E49" s="14">
        <f t="shared" si="292"/>
        <v>15</v>
      </c>
      <c r="F49" s="14">
        <f t="shared" si="292"/>
        <v>18</v>
      </c>
      <c r="G49" s="14">
        <f t="shared" si="292"/>
        <v>20</v>
      </c>
      <c r="H49" s="14">
        <f t="shared" si="292"/>
        <v>25</v>
      </c>
      <c r="I49" s="14">
        <f t="shared" si="292"/>
        <v>35</v>
      </c>
      <c r="J49" s="14">
        <f t="shared" si="292"/>
        <v>45</v>
      </c>
      <c r="K49" s="14">
        <f t="shared" si="292"/>
        <v>63</v>
      </c>
      <c r="L49" s="14">
        <f t="shared" si="292"/>
        <v>113</v>
      </c>
      <c r="M49" s="14">
        <f t="shared" si="292"/>
        <v>150</v>
      </c>
      <c r="N49" s="14"/>
      <c r="P49" s="23" t="s">
        <v>35</v>
      </c>
      <c r="Q49" s="14">
        <v>0</v>
      </c>
      <c r="R49" s="14">
        <f>Q47</f>
        <v>173</v>
      </c>
      <c r="S49" s="14">
        <f t="shared" ref="S49:AB49" si="293">R47</f>
        <v>157</v>
      </c>
      <c r="T49" s="14">
        <f t="shared" si="293"/>
        <v>175</v>
      </c>
      <c r="U49" s="14">
        <f t="shared" si="293"/>
        <v>182</v>
      </c>
      <c r="V49" s="14">
        <f t="shared" si="293"/>
        <v>200</v>
      </c>
      <c r="W49" s="14">
        <f t="shared" si="293"/>
        <v>200</v>
      </c>
      <c r="X49" s="14">
        <f t="shared" si="293"/>
        <v>213</v>
      </c>
      <c r="Y49" s="14">
        <f t="shared" si="293"/>
        <v>250</v>
      </c>
      <c r="Z49" s="14">
        <f t="shared" si="293"/>
        <v>263</v>
      </c>
      <c r="AA49" s="14">
        <f t="shared" si="293"/>
        <v>300</v>
      </c>
      <c r="AB49" s="14">
        <f t="shared" si="293"/>
        <v>300</v>
      </c>
      <c r="AC49" s="14"/>
      <c r="AE49" s="61" t="s">
        <v>35</v>
      </c>
      <c r="AF49" s="54">
        <v>0</v>
      </c>
      <c r="AG49" s="54">
        <v>0</v>
      </c>
      <c r="AH49" s="54">
        <v>0</v>
      </c>
    </row>
    <row r="50" spans="1:34">
      <c r="A50" s="23" t="s">
        <v>37</v>
      </c>
      <c r="B50" s="14">
        <f>B48-B49</f>
        <v>40</v>
      </c>
      <c r="C50" s="14">
        <f t="shared" ref="C50" si="294">C48-C49</f>
        <v>23</v>
      </c>
      <c r="D50" s="14">
        <f t="shared" ref="D50" si="295">D48-D49</f>
        <v>27</v>
      </c>
      <c r="E50" s="14">
        <f t="shared" ref="E50" si="296">E48-E49</f>
        <v>33</v>
      </c>
      <c r="F50" s="14">
        <f t="shared" ref="F50" si="297">F48-F49</f>
        <v>37</v>
      </c>
      <c r="G50" s="14">
        <f t="shared" ref="G50" si="298">G48-G49</f>
        <v>45</v>
      </c>
      <c r="H50" s="14">
        <f t="shared" ref="H50" si="299">H48-H49</f>
        <v>60</v>
      </c>
      <c r="I50" s="14">
        <f t="shared" ref="I50" si="300">I48-I49</f>
        <v>80</v>
      </c>
      <c r="J50" s="14">
        <f t="shared" ref="J50" si="301">J48-J49</f>
        <v>108</v>
      </c>
      <c r="K50" s="14">
        <f t="shared" ref="K50" si="302">K48-K49</f>
        <v>175</v>
      </c>
      <c r="L50" s="14">
        <f t="shared" ref="L50" si="303">L48-L49</f>
        <v>262</v>
      </c>
      <c r="M50" s="14">
        <f t="shared" ref="M50" si="304">M48-M49</f>
        <v>240</v>
      </c>
      <c r="N50" s="14">
        <f>SUM(B50:M50)</f>
        <v>1130</v>
      </c>
      <c r="P50" s="23" t="s">
        <v>37</v>
      </c>
      <c r="Q50" s="14">
        <f>Q48-Q49</f>
        <v>353</v>
      </c>
      <c r="R50" s="14">
        <f t="shared" ref="R50" si="305">R48-R49</f>
        <v>329</v>
      </c>
      <c r="S50" s="14">
        <f t="shared" ref="S50" si="306">S48-S49</f>
        <v>330.5</v>
      </c>
      <c r="T50" s="14">
        <f t="shared" ref="T50" si="307">T48-T49</f>
        <v>357</v>
      </c>
      <c r="U50" s="14">
        <f t="shared" ref="U50" si="308">U48-U49</f>
        <v>380.5</v>
      </c>
      <c r="V50" s="14">
        <f t="shared" ref="V50" si="309">V48-V49</f>
        <v>400</v>
      </c>
      <c r="W50" s="14">
        <f t="shared" ref="W50" si="310">W48-W49</f>
        <v>413</v>
      </c>
      <c r="X50" s="14">
        <f t="shared" ref="X50" si="311">X48-X49</f>
        <v>462</v>
      </c>
      <c r="Y50" s="14">
        <f t="shared" ref="Y50" si="312">Y48-Y49</f>
        <v>513</v>
      </c>
      <c r="Z50" s="14">
        <f t="shared" ref="Z50" si="313">Z48-Z49</f>
        <v>562</v>
      </c>
      <c r="AA50" s="14">
        <f t="shared" ref="AA50" si="314">AA48-AA49</f>
        <v>600</v>
      </c>
      <c r="AB50" s="14">
        <f t="shared" ref="AB50" si="315">AB48-AB49</f>
        <v>300</v>
      </c>
      <c r="AC50" s="14">
        <f>SUM(Q50:AB50)</f>
        <v>5000</v>
      </c>
      <c r="AE50" s="60" t="s">
        <v>37</v>
      </c>
      <c r="AF50" s="53">
        <f t="shared" ref="AF50:AH50" si="316">AF48-AF49</f>
        <v>10350</v>
      </c>
      <c r="AG50" s="53">
        <f t="shared" si="316"/>
        <v>13400</v>
      </c>
      <c r="AH50" s="53">
        <f t="shared" si="316"/>
        <v>10200</v>
      </c>
    </row>
    <row r="51" spans="1:34">
      <c r="A51" s="23" t="s">
        <v>38</v>
      </c>
      <c r="B51" s="14">
        <v>4</v>
      </c>
      <c r="C51" s="14">
        <v>4</v>
      </c>
      <c r="D51" s="14">
        <v>4</v>
      </c>
      <c r="E51" s="14">
        <v>4</v>
      </c>
      <c r="F51" s="14">
        <v>4</v>
      </c>
      <c r="G51" s="14">
        <v>4</v>
      </c>
      <c r="H51" s="14">
        <v>4</v>
      </c>
      <c r="I51" s="14">
        <v>4</v>
      </c>
      <c r="J51" s="14">
        <v>4</v>
      </c>
      <c r="K51" s="14">
        <v>4</v>
      </c>
      <c r="L51" s="14">
        <v>4</v>
      </c>
      <c r="M51" s="14">
        <v>4</v>
      </c>
      <c r="N51" s="14">
        <v>4</v>
      </c>
      <c r="P51" s="23" t="s">
        <v>38</v>
      </c>
      <c r="Q51" s="14">
        <v>2</v>
      </c>
      <c r="R51" s="14">
        <v>2</v>
      </c>
      <c r="S51" s="14">
        <v>2</v>
      </c>
      <c r="T51" s="14">
        <v>2</v>
      </c>
      <c r="U51" s="14">
        <v>2</v>
      </c>
      <c r="V51" s="14">
        <v>2</v>
      </c>
      <c r="W51" s="14">
        <v>2</v>
      </c>
      <c r="X51" s="14">
        <v>2</v>
      </c>
      <c r="Y51" s="14">
        <v>2</v>
      </c>
      <c r="Z51" s="14">
        <v>2</v>
      </c>
      <c r="AA51" s="14">
        <v>2</v>
      </c>
      <c r="AB51" s="14">
        <v>2</v>
      </c>
      <c r="AC51" s="14">
        <f>AVERAGE(Q51:AB51)</f>
        <v>2</v>
      </c>
      <c r="AE51" s="61" t="s">
        <v>38</v>
      </c>
      <c r="AF51" s="54">
        <v>2</v>
      </c>
      <c r="AG51" s="54">
        <v>2</v>
      </c>
      <c r="AH51" s="54">
        <v>2</v>
      </c>
    </row>
    <row r="52" spans="1:34">
      <c r="A52" s="23" t="s">
        <v>42</v>
      </c>
      <c r="B52" s="14">
        <f>B50*B51</f>
        <v>160</v>
      </c>
      <c r="C52" s="14">
        <f t="shared" ref="C52" si="317">C50*C51</f>
        <v>92</v>
      </c>
      <c r="D52" s="14">
        <f t="shared" ref="D52" si="318">D50*D51</f>
        <v>108</v>
      </c>
      <c r="E52" s="14">
        <f t="shared" ref="E52" si="319">E50*E51</f>
        <v>132</v>
      </c>
      <c r="F52" s="14">
        <f t="shared" ref="F52" si="320">F50*F51</f>
        <v>148</v>
      </c>
      <c r="G52" s="14">
        <f t="shared" ref="G52" si="321">G50*G51</f>
        <v>180</v>
      </c>
      <c r="H52" s="14">
        <f t="shared" ref="H52" si="322">H50*H51</f>
        <v>240</v>
      </c>
      <c r="I52" s="14">
        <f t="shared" ref="I52" si="323">I50*I51</f>
        <v>320</v>
      </c>
      <c r="J52" s="14">
        <f t="shared" ref="J52" si="324">J50*J51</f>
        <v>432</v>
      </c>
      <c r="K52" s="14">
        <f t="shared" ref="K52" si="325">K50*K51</f>
        <v>700</v>
      </c>
      <c r="L52" s="14">
        <f t="shared" ref="L52" si="326">L50*L51</f>
        <v>1048</v>
      </c>
      <c r="M52" s="14">
        <f t="shared" ref="M52" si="327">M50*M51</f>
        <v>960</v>
      </c>
      <c r="N52" s="14">
        <f>N50*N51</f>
        <v>4520</v>
      </c>
      <c r="P52" s="23" t="s">
        <v>42</v>
      </c>
      <c r="Q52" s="14">
        <f>Q50*Q51</f>
        <v>706</v>
      </c>
      <c r="R52" s="14">
        <f t="shared" ref="R52" si="328">R50*R51</f>
        <v>658</v>
      </c>
      <c r="S52" s="14">
        <f t="shared" ref="S52" si="329">S50*S51</f>
        <v>661</v>
      </c>
      <c r="T52" s="14">
        <f t="shared" ref="T52" si="330">T50*T51</f>
        <v>714</v>
      </c>
      <c r="U52" s="14">
        <f t="shared" ref="U52" si="331">U50*U51</f>
        <v>761</v>
      </c>
      <c r="V52" s="14">
        <f t="shared" ref="V52" si="332">V50*V51</f>
        <v>800</v>
      </c>
      <c r="W52" s="14">
        <f t="shared" ref="W52" si="333">W50*W51</f>
        <v>826</v>
      </c>
      <c r="X52" s="14">
        <f t="shared" ref="X52" si="334">X50*X51</f>
        <v>924</v>
      </c>
      <c r="Y52" s="14">
        <f t="shared" ref="Y52" si="335">Y50*Y51</f>
        <v>1026</v>
      </c>
      <c r="Z52" s="14">
        <f t="shared" ref="Z52" si="336">Z50*Z51</f>
        <v>1124</v>
      </c>
      <c r="AA52" s="14">
        <f t="shared" ref="AA52" si="337">AA50*AA51</f>
        <v>1200</v>
      </c>
      <c r="AB52" s="14">
        <f t="shared" ref="AB52" si="338">AB50*AB51</f>
        <v>600</v>
      </c>
      <c r="AC52" s="14">
        <f>AC50*AC51</f>
        <v>10000</v>
      </c>
      <c r="AE52" s="60" t="s">
        <v>42</v>
      </c>
      <c r="AF52" s="53">
        <f t="shared" ref="AF52:AH52" si="339">AF50*AF51</f>
        <v>20700</v>
      </c>
      <c r="AG52" s="53">
        <f t="shared" si="339"/>
        <v>26800</v>
      </c>
      <c r="AH52" s="53">
        <f t="shared" si="339"/>
        <v>20400</v>
      </c>
    </row>
    <row r="53" spans="1:34">
      <c r="A53" s="1" t="s">
        <v>33</v>
      </c>
      <c r="B53" s="14">
        <v>1</v>
      </c>
      <c r="C53" s="14">
        <v>1</v>
      </c>
      <c r="D53" s="14">
        <v>1</v>
      </c>
      <c r="E53" s="14">
        <v>1</v>
      </c>
      <c r="F53" s="14">
        <v>1</v>
      </c>
      <c r="G53" s="14">
        <v>1</v>
      </c>
      <c r="H53" s="14">
        <v>1</v>
      </c>
      <c r="I53" s="14">
        <v>1</v>
      </c>
      <c r="J53" s="14">
        <v>1</v>
      </c>
      <c r="K53" s="14">
        <v>1</v>
      </c>
      <c r="L53" s="14">
        <v>1</v>
      </c>
      <c r="M53" s="14">
        <v>1</v>
      </c>
      <c r="N53" s="14">
        <v>1</v>
      </c>
      <c r="P53" s="1" t="s">
        <v>33</v>
      </c>
      <c r="Q53" s="14">
        <v>1</v>
      </c>
      <c r="R53" s="14">
        <v>1</v>
      </c>
      <c r="S53" s="14">
        <v>1</v>
      </c>
      <c r="T53" s="14">
        <v>1</v>
      </c>
      <c r="U53" s="14">
        <v>1</v>
      </c>
      <c r="V53" s="14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14">
        <v>1</v>
      </c>
      <c r="AC53" s="14">
        <v>1</v>
      </c>
      <c r="AE53" s="59" t="s">
        <v>33</v>
      </c>
      <c r="AF53" s="54">
        <v>1</v>
      </c>
      <c r="AG53" s="54">
        <v>1</v>
      </c>
      <c r="AH53" s="54">
        <v>1</v>
      </c>
    </row>
    <row r="54" spans="1:34">
      <c r="A54" s="23" t="s">
        <v>36</v>
      </c>
      <c r="B54" s="14">
        <f>B20*B53</f>
        <v>30</v>
      </c>
      <c r="C54" s="14">
        <f t="shared" ref="C54:M54" si="340">C20*C53</f>
        <v>20</v>
      </c>
      <c r="D54" s="14">
        <f t="shared" si="340"/>
        <v>25</v>
      </c>
      <c r="E54" s="14">
        <f t="shared" si="340"/>
        <v>30</v>
      </c>
      <c r="F54" s="14">
        <f t="shared" si="340"/>
        <v>35</v>
      </c>
      <c r="G54" s="14">
        <f t="shared" si="340"/>
        <v>40</v>
      </c>
      <c r="H54" s="14">
        <f t="shared" si="340"/>
        <v>50</v>
      </c>
      <c r="I54" s="14">
        <f t="shared" si="340"/>
        <v>70</v>
      </c>
      <c r="J54" s="14">
        <f t="shared" si="340"/>
        <v>90</v>
      </c>
      <c r="K54" s="14">
        <f t="shared" si="340"/>
        <v>125</v>
      </c>
      <c r="L54" s="14">
        <f t="shared" si="340"/>
        <v>225</v>
      </c>
      <c r="M54" s="14">
        <f t="shared" si="340"/>
        <v>300</v>
      </c>
      <c r="N54" s="14">
        <f>SUM(B54:M54)</f>
        <v>1040</v>
      </c>
      <c r="P54" s="23" t="s">
        <v>36</v>
      </c>
      <c r="Q54" s="14">
        <f>Q20*Q53</f>
        <v>180</v>
      </c>
      <c r="R54" s="14">
        <f t="shared" ref="R54" si="341">R20*R53</f>
        <v>345</v>
      </c>
      <c r="S54" s="14">
        <f t="shared" ref="S54" si="342">S20*S53</f>
        <v>312.5</v>
      </c>
      <c r="T54" s="14">
        <f t="shared" ref="T54" si="343">T20*T53</f>
        <v>350</v>
      </c>
      <c r="U54" s="14">
        <f t="shared" ref="U54" si="344">U20*U53</f>
        <v>362.5</v>
      </c>
      <c r="V54" s="14">
        <f t="shared" ref="V54" si="345">V20*V53</f>
        <v>400</v>
      </c>
      <c r="W54" s="14">
        <f t="shared" ref="W54" si="346">W20*W53</f>
        <v>400</v>
      </c>
      <c r="X54" s="14">
        <f t="shared" ref="X54" si="347">X20*X53</f>
        <v>425</v>
      </c>
      <c r="Y54" s="14">
        <f t="shared" ref="Y54" si="348">Y20*Y53</f>
        <v>500</v>
      </c>
      <c r="Z54" s="14">
        <f t="shared" ref="Z54" si="349">Z20*Z53</f>
        <v>525</v>
      </c>
      <c r="AA54" s="14">
        <f t="shared" ref="AA54" si="350">AA20*AA53</f>
        <v>600</v>
      </c>
      <c r="AB54" s="14">
        <f t="shared" ref="AB54" si="351">AB20*AB53</f>
        <v>600</v>
      </c>
      <c r="AC54" s="14">
        <f>SUM(Q54:AB54)</f>
        <v>5000</v>
      </c>
      <c r="AE54" s="60" t="s">
        <v>36</v>
      </c>
      <c r="AF54" s="53">
        <f t="shared" ref="AF54:AH54" si="352">AF20*AF53</f>
        <v>6200</v>
      </c>
      <c r="AG54" s="53">
        <f t="shared" si="352"/>
        <v>8300</v>
      </c>
      <c r="AH54" s="53">
        <f t="shared" si="352"/>
        <v>10200</v>
      </c>
    </row>
    <row r="55" spans="1:34">
      <c r="A55" s="23" t="s">
        <v>28</v>
      </c>
      <c r="B55" s="14">
        <f>ROUNDUP(C54*50%, 0)</f>
        <v>10</v>
      </c>
      <c r="C55" s="14">
        <f t="shared" ref="C55:L55" si="353">ROUNDUP(D54*50%, 0)</f>
        <v>13</v>
      </c>
      <c r="D55" s="14">
        <f t="shared" si="353"/>
        <v>15</v>
      </c>
      <c r="E55" s="14">
        <f t="shared" si="353"/>
        <v>18</v>
      </c>
      <c r="F55" s="14">
        <f t="shared" si="353"/>
        <v>20</v>
      </c>
      <c r="G55" s="14">
        <f t="shared" si="353"/>
        <v>25</v>
      </c>
      <c r="H55" s="14">
        <f t="shared" si="353"/>
        <v>35</v>
      </c>
      <c r="I55" s="14">
        <f t="shared" si="353"/>
        <v>45</v>
      </c>
      <c r="J55" s="14">
        <f t="shared" si="353"/>
        <v>63</v>
      </c>
      <c r="K55" s="14">
        <f t="shared" si="353"/>
        <v>113</v>
      </c>
      <c r="L55" s="14">
        <f t="shared" si="353"/>
        <v>150</v>
      </c>
      <c r="M55" s="14">
        <f>ROUNDUP(Q54*50%, 0)</f>
        <v>90</v>
      </c>
      <c r="N55" s="14"/>
      <c r="P55" s="23" t="s">
        <v>28</v>
      </c>
      <c r="Q55" s="14">
        <f>ROUNDUP(R54*50%, 0)</f>
        <v>173</v>
      </c>
      <c r="R55" s="14">
        <f t="shared" ref="R55:AA55" si="354">ROUNDUP(S54*50%, 0)</f>
        <v>157</v>
      </c>
      <c r="S55" s="14">
        <f t="shared" si="354"/>
        <v>175</v>
      </c>
      <c r="T55" s="14">
        <f t="shared" si="354"/>
        <v>182</v>
      </c>
      <c r="U55" s="14">
        <f t="shared" si="354"/>
        <v>200</v>
      </c>
      <c r="V55" s="14">
        <f t="shared" si="354"/>
        <v>200</v>
      </c>
      <c r="W55" s="14">
        <f t="shared" si="354"/>
        <v>213</v>
      </c>
      <c r="X55" s="14">
        <f t="shared" si="354"/>
        <v>250</v>
      </c>
      <c r="Y55" s="14">
        <f t="shared" si="354"/>
        <v>263</v>
      </c>
      <c r="Z55" s="14">
        <f t="shared" si="354"/>
        <v>300</v>
      </c>
      <c r="AA55" s="14">
        <f t="shared" si="354"/>
        <v>300</v>
      </c>
      <c r="AB55" s="14">
        <v>0</v>
      </c>
      <c r="AC55" s="14"/>
      <c r="AE55" s="61" t="s">
        <v>28</v>
      </c>
      <c r="AF55" s="54">
        <f t="shared" ref="AF55:AH55" si="355">ROUNDUP(AG54*50%, 0)</f>
        <v>4150</v>
      </c>
      <c r="AG55" s="54">
        <f t="shared" si="355"/>
        <v>5100</v>
      </c>
      <c r="AH55" s="54">
        <f t="shared" si="355"/>
        <v>0</v>
      </c>
    </row>
    <row r="56" spans="1:34">
      <c r="A56" s="23" t="s">
        <v>20</v>
      </c>
      <c r="B56" s="14">
        <f>B54+B55</f>
        <v>40</v>
      </c>
      <c r="C56" s="14">
        <f t="shared" ref="C56" si="356">C54+C55</f>
        <v>33</v>
      </c>
      <c r="D56" s="14">
        <f t="shared" ref="D56" si="357">D54+D55</f>
        <v>40</v>
      </c>
      <c r="E56" s="14">
        <f t="shared" ref="E56" si="358">E54+E55</f>
        <v>48</v>
      </c>
      <c r="F56" s="14">
        <f t="shared" ref="F56" si="359">F54+F55</f>
        <v>55</v>
      </c>
      <c r="G56" s="14">
        <f t="shared" ref="G56" si="360">G54+G55</f>
        <v>65</v>
      </c>
      <c r="H56" s="14">
        <f t="shared" ref="H56" si="361">H54+H55</f>
        <v>85</v>
      </c>
      <c r="I56" s="14">
        <f t="shared" ref="I56" si="362">I54+I55</f>
        <v>115</v>
      </c>
      <c r="J56" s="14">
        <f t="shared" ref="J56" si="363">J54+J55</f>
        <v>153</v>
      </c>
      <c r="K56" s="14">
        <f t="shared" ref="K56" si="364">K54+K55</f>
        <v>238</v>
      </c>
      <c r="L56" s="14">
        <f t="shared" ref="L56" si="365">L54+L55</f>
        <v>375</v>
      </c>
      <c r="M56" s="14">
        <f t="shared" ref="M56" si="366">M54+M55</f>
        <v>390</v>
      </c>
      <c r="N56" s="14">
        <f>SUM(B56:M56)</f>
        <v>1637</v>
      </c>
      <c r="P56" s="23" t="s">
        <v>20</v>
      </c>
      <c r="Q56" s="14">
        <f>Q54+Q55</f>
        <v>353</v>
      </c>
      <c r="R56" s="14">
        <f t="shared" ref="R56" si="367">R54+R55</f>
        <v>502</v>
      </c>
      <c r="S56" s="14">
        <f t="shared" ref="S56" si="368">S54+S55</f>
        <v>487.5</v>
      </c>
      <c r="T56" s="14">
        <f t="shared" ref="T56" si="369">T54+T55</f>
        <v>532</v>
      </c>
      <c r="U56" s="14">
        <f t="shared" ref="U56" si="370">U54+U55</f>
        <v>562.5</v>
      </c>
      <c r="V56" s="14">
        <f t="shared" ref="V56" si="371">V54+V55</f>
        <v>600</v>
      </c>
      <c r="W56" s="14">
        <f t="shared" ref="W56" si="372">W54+W55</f>
        <v>613</v>
      </c>
      <c r="X56" s="14">
        <f t="shared" ref="X56" si="373">X54+X55</f>
        <v>675</v>
      </c>
      <c r="Y56" s="14">
        <f t="shared" ref="Y56" si="374">Y54+Y55</f>
        <v>763</v>
      </c>
      <c r="Z56" s="14">
        <f t="shared" ref="Z56" si="375">Z54+Z55</f>
        <v>825</v>
      </c>
      <c r="AA56" s="14">
        <f t="shared" ref="AA56" si="376">AA54+AA55</f>
        <v>900</v>
      </c>
      <c r="AB56" s="14">
        <f t="shared" ref="AB56" si="377">AB54+AB55</f>
        <v>600</v>
      </c>
      <c r="AC56" s="14">
        <f>SUM(Q56:AB56)</f>
        <v>7413</v>
      </c>
      <c r="AE56" s="60" t="s">
        <v>20</v>
      </c>
      <c r="AF56" s="53">
        <f t="shared" ref="AF56:AH56" si="378">AF54+AF55</f>
        <v>10350</v>
      </c>
      <c r="AG56" s="53">
        <f t="shared" si="378"/>
        <v>13400</v>
      </c>
      <c r="AH56" s="53">
        <f t="shared" si="378"/>
        <v>10200</v>
      </c>
    </row>
    <row r="57" spans="1:34">
      <c r="A57" s="23" t="s">
        <v>35</v>
      </c>
      <c r="B57" s="14">
        <v>0</v>
      </c>
      <c r="C57" s="14">
        <f>B55</f>
        <v>10</v>
      </c>
      <c r="D57" s="14">
        <f t="shared" ref="D57:M57" si="379">C55</f>
        <v>13</v>
      </c>
      <c r="E57" s="14">
        <f t="shared" si="379"/>
        <v>15</v>
      </c>
      <c r="F57" s="14">
        <f t="shared" si="379"/>
        <v>18</v>
      </c>
      <c r="G57" s="14">
        <f t="shared" si="379"/>
        <v>20</v>
      </c>
      <c r="H57" s="14">
        <f t="shared" si="379"/>
        <v>25</v>
      </c>
      <c r="I57" s="14">
        <f t="shared" si="379"/>
        <v>35</v>
      </c>
      <c r="J57" s="14">
        <f t="shared" si="379"/>
        <v>45</v>
      </c>
      <c r="K57" s="14">
        <f t="shared" si="379"/>
        <v>63</v>
      </c>
      <c r="L57" s="14">
        <f t="shared" si="379"/>
        <v>113</v>
      </c>
      <c r="M57" s="14">
        <f t="shared" si="379"/>
        <v>150</v>
      </c>
      <c r="N57" s="14"/>
      <c r="P57" s="23" t="s">
        <v>35</v>
      </c>
      <c r="Q57" s="14">
        <v>0</v>
      </c>
      <c r="R57" s="14">
        <f>Q55</f>
        <v>173</v>
      </c>
      <c r="S57" s="14">
        <f t="shared" ref="S57:AB57" si="380">R55</f>
        <v>157</v>
      </c>
      <c r="T57" s="14">
        <f t="shared" si="380"/>
        <v>175</v>
      </c>
      <c r="U57" s="14">
        <f t="shared" si="380"/>
        <v>182</v>
      </c>
      <c r="V57" s="14">
        <f t="shared" si="380"/>
        <v>200</v>
      </c>
      <c r="W57" s="14">
        <f t="shared" si="380"/>
        <v>200</v>
      </c>
      <c r="X57" s="14">
        <f t="shared" si="380"/>
        <v>213</v>
      </c>
      <c r="Y57" s="14">
        <f t="shared" si="380"/>
        <v>250</v>
      </c>
      <c r="Z57" s="14">
        <f t="shared" si="380"/>
        <v>263</v>
      </c>
      <c r="AA57" s="14">
        <f t="shared" si="380"/>
        <v>300</v>
      </c>
      <c r="AB57" s="14">
        <f t="shared" si="380"/>
        <v>300</v>
      </c>
      <c r="AC57" s="14"/>
      <c r="AE57" s="61" t="s">
        <v>35</v>
      </c>
      <c r="AF57" s="54">
        <v>0</v>
      </c>
      <c r="AG57" s="54">
        <v>0</v>
      </c>
      <c r="AH57" s="54">
        <v>0</v>
      </c>
    </row>
    <row r="58" spans="1:34">
      <c r="A58" s="23" t="s">
        <v>37</v>
      </c>
      <c r="B58" s="14">
        <f>B56-B57</f>
        <v>40</v>
      </c>
      <c r="C58" s="14">
        <f t="shared" ref="C58" si="381">C56-C57</f>
        <v>23</v>
      </c>
      <c r="D58" s="14">
        <f t="shared" ref="D58" si="382">D56-D57</f>
        <v>27</v>
      </c>
      <c r="E58" s="14">
        <f t="shared" ref="E58" si="383">E56-E57</f>
        <v>33</v>
      </c>
      <c r="F58" s="14">
        <f t="shared" ref="F58" si="384">F56-F57</f>
        <v>37</v>
      </c>
      <c r="G58" s="14">
        <f t="shared" ref="G58" si="385">G56-G57</f>
        <v>45</v>
      </c>
      <c r="H58" s="14">
        <f t="shared" ref="H58" si="386">H56-H57</f>
        <v>60</v>
      </c>
      <c r="I58" s="14">
        <f t="shared" ref="I58" si="387">I56-I57</f>
        <v>80</v>
      </c>
      <c r="J58" s="14">
        <f t="shared" ref="J58" si="388">J56-J57</f>
        <v>108</v>
      </c>
      <c r="K58" s="14">
        <f t="shared" ref="K58" si="389">K56-K57</f>
        <v>175</v>
      </c>
      <c r="L58" s="14">
        <f t="shared" ref="L58" si="390">L56-L57</f>
        <v>262</v>
      </c>
      <c r="M58" s="14">
        <f t="shared" ref="M58" si="391">M56-M57</f>
        <v>240</v>
      </c>
      <c r="N58" s="14">
        <f>SUM(B58:M58)</f>
        <v>1130</v>
      </c>
      <c r="P58" s="23" t="s">
        <v>37</v>
      </c>
      <c r="Q58" s="14">
        <f>Q56-Q57</f>
        <v>353</v>
      </c>
      <c r="R58" s="14">
        <f t="shared" ref="R58" si="392">R56-R57</f>
        <v>329</v>
      </c>
      <c r="S58" s="14">
        <f t="shared" ref="S58" si="393">S56-S57</f>
        <v>330.5</v>
      </c>
      <c r="T58" s="14">
        <f t="shared" ref="T58" si="394">T56-T57</f>
        <v>357</v>
      </c>
      <c r="U58" s="14">
        <f t="shared" ref="U58" si="395">U56-U57</f>
        <v>380.5</v>
      </c>
      <c r="V58" s="14">
        <f t="shared" ref="V58" si="396">V56-V57</f>
        <v>400</v>
      </c>
      <c r="W58" s="14">
        <f t="shared" ref="W58" si="397">W56-W57</f>
        <v>413</v>
      </c>
      <c r="X58" s="14">
        <f t="shared" ref="X58" si="398">X56-X57</f>
        <v>462</v>
      </c>
      <c r="Y58" s="14">
        <f t="shared" ref="Y58" si="399">Y56-Y57</f>
        <v>513</v>
      </c>
      <c r="Z58" s="14">
        <f t="shared" ref="Z58" si="400">Z56-Z57</f>
        <v>562</v>
      </c>
      <c r="AA58" s="14">
        <f t="shared" ref="AA58" si="401">AA56-AA57</f>
        <v>600</v>
      </c>
      <c r="AB58" s="14">
        <f t="shared" ref="AB58" si="402">AB56-AB57</f>
        <v>300</v>
      </c>
      <c r="AC58" s="14">
        <f>SUM(Q58:AB58)</f>
        <v>5000</v>
      </c>
      <c r="AE58" s="60" t="s">
        <v>37</v>
      </c>
      <c r="AF58" s="53">
        <f t="shared" ref="AF58:AH58" si="403">AF56-AF57</f>
        <v>10350</v>
      </c>
      <c r="AG58" s="53">
        <f t="shared" si="403"/>
        <v>13400</v>
      </c>
      <c r="AH58" s="53">
        <f t="shared" si="403"/>
        <v>10200</v>
      </c>
    </row>
    <row r="59" spans="1:34">
      <c r="A59" s="23" t="s">
        <v>38</v>
      </c>
      <c r="B59" s="14">
        <v>3</v>
      </c>
      <c r="C59" s="14">
        <v>3</v>
      </c>
      <c r="D59" s="14">
        <v>3</v>
      </c>
      <c r="E59" s="14">
        <v>3</v>
      </c>
      <c r="F59" s="14">
        <v>3</v>
      </c>
      <c r="G59" s="14">
        <v>3</v>
      </c>
      <c r="H59" s="14">
        <v>3</v>
      </c>
      <c r="I59" s="14">
        <v>3</v>
      </c>
      <c r="J59" s="14">
        <v>3</v>
      </c>
      <c r="K59" s="14">
        <v>3</v>
      </c>
      <c r="L59" s="14">
        <v>3</v>
      </c>
      <c r="M59" s="14">
        <v>3</v>
      </c>
      <c r="N59" s="14">
        <v>3</v>
      </c>
      <c r="P59" s="23" t="s">
        <v>38</v>
      </c>
      <c r="Q59" s="14">
        <v>1</v>
      </c>
      <c r="R59" s="14">
        <v>1</v>
      </c>
      <c r="S59" s="14">
        <v>1</v>
      </c>
      <c r="T59" s="14">
        <v>1</v>
      </c>
      <c r="U59" s="14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f>AVERAGE(Q59:AB59)</f>
        <v>1</v>
      </c>
      <c r="AE59" s="61" t="s">
        <v>38</v>
      </c>
      <c r="AF59" s="54">
        <v>1</v>
      </c>
      <c r="AG59" s="54">
        <v>1</v>
      </c>
      <c r="AH59" s="54">
        <v>1</v>
      </c>
    </row>
    <row r="60" spans="1:34">
      <c r="A60" s="23" t="s">
        <v>43</v>
      </c>
      <c r="B60" s="14">
        <f>B58*B59</f>
        <v>120</v>
      </c>
      <c r="C60" s="14">
        <f t="shared" ref="C60" si="404">C58*C59</f>
        <v>69</v>
      </c>
      <c r="D60" s="14">
        <f t="shared" ref="D60" si="405">D58*D59</f>
        <v>81</v>
      </c>
      <c r="E60" s="14">
        <f t="shared" ref="E60" si="406">E58*E59</f>
        <v>99</v>
      </c>
      <c r="F60" s="14">
        <f t="shared" ref="F60" si="407">F58*F59</f>
        <v>111</v>
      </c>
      <c r="G60" s="14">
        <f t="shared" ref="G60" si="408">G58*G59</f>
        <v>135</v>
      </c>
      <c r="H60" s="14">
        <f t="shared" ref="H60" si="409">H58*H59</f>
        <v>180</v>
      </c>
      <c r="I60" s="14">
        <f t="shared" ref="I60" si="410">I58*I59</f>
        <v>240</v>
      </c>
      <c r="J60" s="14">
        <f t="shared" ref="J60" si="411">J58*J59</f>
        <v>324</v>
      </c>
      <c r="K60" s="14">
        <f t="shared" ref="K60" si="412">K58*K59</f>
        <v>525</v>
      </c>
      <c r="L60" s="14">
        <f t="shared" ref="L60" si="413">L58*L59</f>
        <v>786</v>
      </c>
      <c r="M60" s="14">
        <f t="shared" ref="M60" si="414">M58*M59</f>
        <v>720</v>
      </c>
      <c r="N60" s="14">
        <f>N58*N59</f>
        <v>3390</v>
      </c>
      <c r="P60" s="23" t="s">
        <v>43</v>
      </c>
      <c r="Q60" s="14">
        <f>Q58*Q59</f>
        <v>353</v>
      </c>
      <c r="R60" s="14">
        <f t="shared" ref="R60" si="415">R58*R59</f>
        <v>329</v>
      </c>
      <c r="S60" s="14">
        <f t="shared" ref="S60" si="416">S58*S59</f>
        <v>330.5</v>
      </c>
      <c r="T60" s="14">
        <f t="shared" ref="T60" si="417">T58*T59</f>
        <v>357</v>
      </c>
      <c r="U60" s="14">
        <f t="shared" ref="U60" si="418">U58*U59</f>
        <v>380.5</v>
      </c>
      <c r="V60" s="14">
        <f t="shared" ref="V60" si="419">V58*V59</f>
        <v>400</v>
      </c>
      <c r="W60" s="14">
        <f t="shared" ref="W60" si="420">W58*W59</f>
        <v>413</v>
      </c>
      <c r="X60" s="14">
        <f t="shared" ref="X60" si="421">X58*X59</f>
        <v>462</v>
      </c>
      <c r="Y60" s="14">
        <f t="shared" ref="Y60" si="422">Y58*Y59</f>
        <v>513</v>
      </c>
      <c r="Z60" s="14">
        <f t="shared" ref="Z60" si="423">Z58*Z59</f>
        <v>562</v>
      </c>
      <c r="AA60" s="14">
        <f t="shared" ref="AA60" si="424">AA58*AA59</f>
        <v>600</v>
      </c>
      <c r="AB60" s="14">
        <f t="shared" ref="AB60" si="425">AB58*AB59</f>
        <v>300</v>
      </c>
      <c r="AC60" s="14">
        <f>AC58*AC59</f>
        <v>5000</v>
      </c>
      <c r="AE60" s="60" t="s">
        <v>43</v>
      </c>
      <c r="AF60" s="53">
        <f t="shared" ref="AF60:AH60" si="426">AF58*AF59</f>
        <v>10350</v>
      </c>
      <c r="AG60" s="53">
        <f t="shared" si="426"/>
        <v>13400</v>
      </c>
      <c r="AH60" s="53">
        <f t="shared" si="426"/>
        <v>10200</v>
      </c>
    </row>
    <row r="61" spans="1:34">
      <c r="A61" s="1" t="s">
        <v>34</v>
      </c>
      <c r="B61" s="14">
        <v>1</v>
      </c>
      <c r="C61" s="14">
        <v>1</v>
      </c>
      <c r="D61" s="14">
        <v>1</v>
      </c>
      <c r="E61" s="14">
        <v>1</v>
      </c>
      <c r="F61" s="14">
        <v>1</v>
      </c>
      <c r="G61" s="14">
        <v>1</v>
      </c>
      <c r="H61" s="14">
        <v>1</v>
      </c>
      <c r="I61" s="14">
        <v>1</v>
      </c>
      <c r="J61" s="14">
        <v>1</v>
      </c>
      <c r="K61" s="14">
        <v>1</v>
      </c>
      <c r="L61" s="14">
        <v>1</v>
      </c>
      <c r="M61" s="14">
        <v>1</v>
      </c>
      <c r="N61" s="14">
        <v>1</v>
      </c>
      <c r="P61" s="1" t="s">
        <v>34</v>
      </c>
      <c r="Q61" s="14">
        <v>1</v>
      </c>
      <c r="R61" s="14">
        <v>1</v>
      </c>
      <c r="S61" s="14">
        <v>1</v>
      </c>
      <c r="T61" s="14">
        <v>1</v>
      </c>
      <c r="U61" s="14">
        <v>1</v>
      </c>
      <c r="V61" s="14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E61" s="59" t="s">
        <v>34</v>
      </c>
      <c r="AF61" s="54">
        <v>1</v>
      </c>
      <c r="AG61" s="54">
        <v>1</v>
      </c>
      <c r="AH61" s="54">
        <v>1</v>
      </c>
    </row>
    <row r="62" spans="1:34">
      <c r="A62" s="23" t="s">
        <v>36</v>
      </c>
      <c r="B62" s="14">
        <f>B20*B61</f>
        <v>30</v>
      </c>
      <c r="C62" s="14">
        <f t="shared" ref="C62:M62" si="427">C20*C61</f>
        <v>20</v>
      </c>
      <c r="D62" s="14">
        <f t="shared" si="427"/>
        <v>25</v>
      </c>
      <c r="E62" s="14">
        <f t="shared" si="427"/>
        <v>30</v>
      </c>
      <c r="F62" s="14">
        <f t="shared" si="427"/>
        <v>35</v>
      </c>
      <c r="G62" s="14">
        <f t="shared" si="427"/>
        <v>40</v>
      </c>
      <c r="H62" s="14">
        <f t="shared" si="427"/>
        <v>50</v>
      </c>
      <c r="I62" s="14">
        <f t="shared" si="427"/>
        <v>70</v>
      </c>
      <c r="J62" s="14">
        <f t="shared" si="427"/>
        <v>90</v>
      </c>
      <c r="K62" s="14">
        <f t="shared" si="427"/>
        <v>125</v>
      </c>
      <c r="L62" s="14">
        <f t="shared" si="427"/>
        <v>225</v>
      </c>
      <c r="M62" s="14">
        <f t="shared" si="427"/>
        <v>300</v>
      </c>
      <c r="N62" s="14">
        <f>SUM(B62:M62)</f>
        <v>1040</v>
      </c>
      <c r="P62" s="23" t="s">
        <v>36</v>
      </c>
      <c r="Q62" s="14">
        <f>Q20*Q61</f>
        <v>180</v>
      </c>
      <c r="R62" s="14">
        <f t="shared" ref="R62" si="428">R20*R61</f>
        <v>345</v>
      </c>
      <c r="S62" s="14">
        <f t="shared" ref="S62" si="429">S20*S61</f>
        <v>312.5</v>
      </c>
      <c r="T62" s="14">
        <f t="shared" ref="T62" si="430">T20*T61</f>
        <v>350</v>
      </c>
      <c r="U62" s="14">
        <f t="shared" ref="U62" si="431">U20*U61</f>
        <v>362.5</v>
      </c>
      <c r="V62" s="14">
        <f t="shared" ref="V62" si="432">V20*V61</f>
        <v>400</v>
      </c>
      <c r="W62" s="14">
        <f t="shared" ref="W62" si="433">W20*W61</f>
        <v>400</v>
      </c>
      <c r="X62" s="14">
        <f t="shared" ref="X62" si="434">X20*X61</f>
        <v>425</v>
      </c>
      <c r="Y62" s="14">
        <f t="shared" ref="Y62" si="435">Y20*Y61</f>
        <v>500</v>
      </c>
      <c r="Z62" s="14">
        <f t="shared" ref="Z62" si="436">Z20*Z61</f>
        <v>525</v>
      </c>
      <c r="AA62" s="14">
        <f t="shared" ref="AA62" si="437">AA20*AA61</f>
        <v>600</v>
      </c>
      <c r="AB62" s="14">
        <f t="shared" ref="AB62" si="438">AB20*AB61</f>
        <v>600</v>
      </c>
      <c r="AC62" s="14">
        <f>SUM(Q62:AB62)</f>
        <v>5000</v>
      </c>
      <c r="AE62" s="60" t="s">
        <v>36</v>
      </c>
      <c r="AF62" s="53">
        <f t="shared" ref="AF62:AH62" si="439">AF20*AF61</f>
        <v>6200</v>
      </c>
      <c r="AG62" s="53">
        <f t="shared" si="439"/>
        <v>8300</v>
      </c>
      <c r="AH62" s="53">
        <f t="shared" si="439"/>
        <v>10200</v>
      </c>
    </row>
    <row r="63" spans="1:34">
      <c r="A63" s="23" t="s">
        <v>28</v>
      </c>
      <c r="B63" s="14">
        <f>ROUNDUP(C62*50%, 0)</f>
        <v>10</v>
      </c>
      <c r="C63" s="14">
        <f t="shared" ref="C63:L63" si="440">ROUNDUP(D62*50%, 0)</f>
        <v>13</v>
      </c>
      <c r="D63" s="14">
        <f t="shared" si="440"/>
        <v>15</v>
      </c>
      <c r="E63" s="14">
        <f t="shared" si="440"/>
        <v>18</v>
      </c>
      <c r="F63" s="14">
        <f t="shared" si="440"/>
        <v>20</v>
      </c>
      <c r="G63" s="14">
        <f t="shared" si="440"/>
        <v>25</v>
      </c>
      <c r="H63" s="14">
        <f t="shared" si="440"/>
        <v>35</v>
      </c>
      <c r="I63" s="14">
        <f t="shared" si="440"/>
        <v>45</v>
      </c>
      <c r="J63" s="14">
        <f t="shared" si="440"/>
        <v>63</v>
      </c>
      <c r="K63" s="14">
        <f t="shared" si="440"/>
        <v>113</v>
      </c>
      <c r="L63" s="14">
        <f t="shared" si="440"/>
        <v>150</v>
      </c>
      <c r="M63" s="14">
        <f>ROUNDUP(Q62*50%, 0)</f>
        <v>90</v>
      </c>
      <c r="N63" s="14"/>
      <c r="P63" s="23" t="s">
        <v>28</v>
      </c>
      <c r="Q63" s="14">
        <f>ROUNDUP(R62*50%, 0)</f>
        <v>173</v>
      </c>
      <c r="R63" s="14">
        <f t="shared" ref="R63:AA63" si="441">ROUNDUP(S62*50%, 0)</f>
        <v>157</v>
      </c>
      <c r="S63" s="14">
        <f t="shared" si="441"/>
        <v>175</v>
      </c>
      <c r="T63" s="14">
        <f t="shared" si="441"/>
        <v>182</v>
      </c>
      <c r="U63" s="14">
        <f t="shared" si="441"/>
        <v>200</v>
      </c>
      <c r="V63" s="14">
        <f t="shared" si="441"/>
        <v>200</v>
      </c>
      <c r="W63" s="14">
        <f t="shared" si="441"/>
        <v>213</v>
      </c>
      <c r="X63" s="14">
        <f t="shared" si="441"/>
        <v>250</v>
      </c>
      <c r="Y63" s="14">
        <f t="shared" si="441"/>
        <v>263</v>
      </c>
      <c r="Z63" s="14">
        <f t="shared" si="441"/>
        <v>300</v>
      </c>
      <c r="AA63" s="14">
        <f t="shared" si="441"/>
        <v>300</v>
      </c>
      <c r="AB63" s="14">
        <v>0</v>
      </c>
      <c r="AC63" s="14"/>
      <c r="AE63" s="61" t="s">
        <v>28</v>
      </c>
      <c r="AF63" s="54">
        <f t="shared" ref="AF63:AH63" si="442">ROUNDUP(AG62*50%, 0)</f>
        <v>4150</v>
      </c>
      <c r="AG63" s="54">
        <f t="shared" si="442"/>
        <v>5100</v>
      </c>
      <c r="AH63" s="54">
        <f t="shared" si="442"/>
        <v>0</v>
      </c>
    </row>
    <row r="64" spans="1:34">
      <c r="A64" s="23" t="s">
        <v>20</v>
      </c>
      <c r="B64" s="14">
        <f>B62+B63</f>
        <v>40</v>
      </c>
      <c r="C64" s="14">
        <f t="shared" ref="C64" si="443">C62+C63</f>
        <v>33</v>
      </c>
      <c r="D64" s="14">
        <f t="shared" ref="D64" si="444">D62+D63</f>
        <v>40</v>
      </c>
      <c r="E64" s="14">
        <f t="shared" ref="E64" si="445">E62+E63</f>
        <v>48</v>
      </c>
      <c r="F64" s="14">
        <f t="shared" ref="F64" si="446">F62+F63</f>
        <v>55</v>
      </c>
      <c r="G64" s="14">
        <f t="shared" ref="G64" si="447">G62+G63</f>
        <v>65</v>
      </c>
      <c r="H64" s="14">
        <f t="shared" ref="H64" si="448">H62+H63</f>
        <v>85</v>
      </c>
      <c r="I64" s="14">
        <f t="shared" ref="I64" si="449">I62+I63</f>
        <v>115</v>
      </c>
      <c r="J64" s="14">
        <f t="shared" ref="J64" si="450">J62+J63</f>
        <v>153</v>
      </c>
      <c r="K64" s="14">
        <f t="shared" ref="K64" si="451">K62+K63</f>
        <v>238</v>
      </c>
      <c r="L64" s="14">
        <f t="shared" ref="L64" si="452">L62+L63</f>
        <v>375</v>
      </c>
      <c r="M64" s="14">
        <f t="shared" ref="M64" si="453">M62+M63</f>
        <v>390</v>
      </c>
      <c r="N64" s="14">
        <f>SUM(B64:M64)</f>
        <v>1637</v>
      </c>
      <c r="P64" s="23" t="s">
        <v>20</v>
      </c>
      <c r="Q64" s="14">
        <f>Q62+Q63</f>
        <v>353</v>
      </c>
      <c r="R64" s="14">
        <f t="shared" ref="R64" si="454">R62+R63</f>
        <v>502</v>
      </c>
      <c r="S64" s="14">
        <f t="shared" ref="S64" si="455">S62+S63</f>
        <v>487.5</v>
      </c>
      <c r="T64" s="14">
        <f t="shared" ref="T64" si="456">T62+T63</f>
        <v>532</v>
      </c>
      <c r="U64" s="14">
        <f t="shared" ref="U64" si="457">U62+U63</f>
        <v>562.5</v>
      </c>
      <c r="V64" s="14">
        <f t="shared" ref="V64" si="458">V62+V63</f>
        <v>600</v>
      </c>
      <c r="W64" s="14">
        <f t="shared" ref="W64" si="459">W62+W63</f>
        <v>613</v>
      </c>
      <c r="X64" s="14">
        <f t="shared" ref="X64" si="460">X62+X63</f>
        <v>675</v>
      </c>
      <c r="Y64" s="14">
        <f t="shared" ref="Y64" si="461">Y62+Y63</f>
        <v>763</v>
      </c>
      <c r="Z64" s="14">
        <f t="shared" ref="Z64" si="462">Z62+Z63</f>
        <v>825</v>
      </c>
      <c r="AA64" s="14">
        <f t="shared" ref="AA64" si="463">AA62+AA63</f>
        <v>900</v>
      </c>
      <c r="AB64" s="14">
        <f t="shared" ref="AB64" si="464">AB62+AB63</f>
        <v>600</v>
      </c>
      <c r="AC64" s="14">
        <f>SUM(Q64:AB64)</f>
        <v>7413</v>
      </c>
      <c r="AE64" s="60" t="s">
        <v>20</v>
      </c>
      <c r="AF64" s="53">
        <f t="shared" ref="AF64:AH64" si="465">AF62+AF63</f>
        <v>10350</v>
      </c>
      <c r="AG64" s="53">
        <f t="shared" si="465"/>
        <v>13400</v>
      </c>
      <c r="AH64" s="53">
        <f t="shared" si="465"/>
        <v>10200</v>
      </c>
    </row>
    <row r="65" spans="1:34">
      <c r="A65" s="23" t="s">
        <v>35</v>
      </c>
      <c r="B65" s="14">
        <v>0</v>
      </c>
      <c r="C65" s="14">
        <f>B63</f>
        <v>10</v>
      </c>
      <c r="D65" s="14">
        <f t="shared" ref="D65:M65" si="466">C63</f>
        <v>13</v>
      </c>
      <c r="E65" s="14">
        <f t="shared" si="466"/>
        <v>15</v>
      </c>
      <c r="F65" s="14">
        <f t="shared" si="466"/>
        <v>18</v>
      </c>
      <c r="G65" s="14">
        <f t="shared" si="466"/>
        <v>20</v>
      </c>
      <c r="H65" s="14">
        <f t="shared" si="466"/>
        <v>25</v>
      </c>
      <c r="I65" s="14">
        <f t="shared" si="466"/>
        <v>35</v>
      </c>
      <c r="J65" s="14">
        <f t="shared" si="466"/>
        <v>45</v>
      </c>
      <c r="K65" s="14">
        <f t="shared" si="466"/>
        <v>63</v>
      </c>
      <c r="L65" s="14">
        <f t="shared" si="466"/>
        <v>113</v>
      </c>
      <c r="M65" s="14">
        <f t="shared" si="466"/>
        <v>150</v>
      </c>
      <c r="N65" s="14"/>
      <c r="P65" s="23" t="s">
        <v>35</v>
      </c>
      <c r="Q65" s="14">
        <v>0</v>
      </c>
      <c r="R65" s="14">
        <f>Q63</f>
        <v>173</v>
      </c>
      <c r="S65" s="14">
        <f t="shared" ref="S65:AB65" si="467">R63</f>
        <v>157</v>
      </c>
      <c r="T65" s="14">
        <f t="shared" si="467"/>
        <v>175</v>
      </c>
      <c r="U65" s="14">
        <f t="shared" si="467"/>
        <v>182</v>
      </c>
      <c r="V65" s="14">
        <f t="shared" si="467"/>
        <v>200</v>
      </c>
      <c r="W65" s="14">
        <f t="shared" si="467"/>
        <v>200</v>
      </c>
      <c r="X65" s="14">
        <f t="shared" si="467"/>
        <v>213</v>
      </c>
      <c r="Y65" s="14">
        <f t="shared" si="467"/>
        <v>250</v>
      </c>
      <c r="Z65" s="14">
        <f t="shared" si="467"/>
        <v>263</v>
      </c>
      <c r="AA65" s="14">
        <f t="shared" si="467"/>
        <v>300</v>
      </c>
      <c r="AB65" s="14">
        <f t="shared" si="467"/>
        <v>300</v>
      </c>
      <c r="AC65" s="14"/>
      <c r="AE65" s="61" t="s">
        <v>35</v>
      </c>
      <c r="AF65" s="54">
        <v>0</v>
      </c>
      <c r="AG65" s="54">
        <v>0</v>
      </c>
      <c r="AH65" s="54">
        <v>0</v>
      </c>
    </row>
    <row r="66" spans="1:34">
      <c r="A66" s="23" t="s">
        <v>37</v>
      </c>
      <c r="B66" s="14">
        <f>B64-B65</f>
        <v>40</v>
      </c>
      <c r="C66" s="14">
        <f t="shared" ref="C66" si="468">C64-C65</f>
        <v>23</v>
      </c>
      <c r="D66" s="14">
        <f t="shared" ref="D66" si="469">D64-D65</f>
        <v>27</v>
      </c>
      <c r="E66" s="14">
        <f t="shared" ref="E66" si="470">E64-E65</f>
        <v>33</v>
      </c>
      <c r="F66" s="14">
        <f t="shared" ref="F66" si="471">F64-F65</f>
        <v>37</v>
      </c>
      <c r="G66" s="14">
        <f t="shared" ref="G66" si="472">G64-G65</f>
        <v>45</v>
      </c>
      <c r="H66" s="14">
        <f t="shared" ref="H66" si="473">H64-H65</f>
        <v>60</v>
      </c>
      <c r="I66" s="14">
        <f t="shared" ref="I66" si="474">I64-I65</f>
        <v>80</v>
      </c>
      <c r="J66" s="14">
        <f t="shared" ref="J66" si="475">J64-J65</f>
        <v>108</v>
      </c>
      <c r="K66" s="14">
        <f t="shared" ref="K66" si="476">K64-K65</f>
        <v>175</v>
      </c>
      <c r="L66" s="14">
        <f t="shared" ref="L66" si="477">L64-L65</f>
        <v>262</v>
      </c>
      <c r="M66" s="14">
        <f t="shared" ref="M66" si="478">M64-M65</f>
        <v>240</v>
      </c>
      <c r="N66" s="14">
        <f>SUM(B66:M66)</f>
        <v>1130</v>
      </c>
      <c r="P66" s="23" t="s">
        <v>37</v>
      </c>
      <c r="Q66" s="14">
        <f>Q64-Q65</f>
        <v>353</v>
      </c>
      <c r="R66" s="14">
        <f t="shared" ref="R66" si="479">R64-R65</f>
        <v>329</v>
      </c>
      <c r="S66" s="14">
        <f t="shared" ref="S66" si="480">S64-S65</f>
        <v>330.5</v>
      </c>
      <c r="T66" s="14">
        <f t="shared" ref="T66" si="481">T64-T65</f>
        <v>357</v>
      </c>
      <c r="U66" s="14">
        <f t="shared" ref="U66" si="482">U64-U65</f>
        <v>380.5</v>
      </c>
      <c r="V66" s="14">
        <f t="shared" ref="V66" si="483">V64-V65</f>
        <v>400</v>
      </c>
      <c r="W66" s="14">
        <f t="shared" ref="W66" si="484">W64-W65</f>
        <v>413</v>
      </c>
      <c r="X66" s="14">
        <f t="shared" ref="X66" si="485">X64-X65</f>
        <v>462</v>
      </c>
      <c r="Y66" s="14">
        <f t="shared" ref="Y66" si="486">Y64-Y65</f>
        <v>513</v>
      </c>
      <c r="Z66" s="14">
        <f t="shared" ref="Z66" si="487">Z64-Z65</f>
        <v>562</v>
      </c>
      <c r="AA66" s="14">
        <f t="shared" ref="AA66" si="488">AA64-AA65</f>
        <v>600</v>
      </c>
      <c r="AB66" s="14">
        <f t="shared" ref="AB66" si="489">AB64-AB65</f>
        <v>300</v>
      </c>
      <c r="AC66" s="14">
        <f>SUM(Q66:AB66)</f>
        <v>5000</v>
      </c>
      <c r="AE66" s="60" t="s">
        <v>37</v>
      </c>
      <c r="AF66" s="53">
        <f t="shared" ref="AF66:AH66" si="490">AF64-AF65</f>
        <v>10350</v>
      </c>
      <c r="AG66" s="53">
        <f t="shared" si="490"/>
        <v>13400</v>
      </c>
      <c r="AH66" s="53">
        <f t="shared" si="490"/>
        <v>10200</v>
      </c>
    </row>
    <row r="67" spans="1:34">
      <c r="A67" s="23" t="s">
        <v>38</v>
      </c>
      <c r="B67" s="14">
        <v>300</v>
      </c>
      <c r="C67" s="14">
        <v>300</v>
      </c>
      <c r="D67" s="14">
        <v>300</v>
      </c>
      <c r="E67" s="14">
        <v>300</v>
      </c>
      <c r="F67" s="14">
        <v>300</v>
      </c>
      <c r="G67" s="14">
        <v>300</v>
      </c>
      <c r="H67" s="14">
        <v>300</v>
      </c>
      <c r="I67" s="14">
        <v>200</v>
      </c>
      <c r="J67" s="14">
        <v>100</v>
      </c>
      <c r="K67" s="14">
        <v>100</v>
      </c>
      <c r="L67" s="14">
        <v>100</v>
      </c>
      <c r="M67" s="14">
        <v>100</v>
      </c>
      <c r="N67" s="14">
        <f>AVERAGE(B67:M67)</f>
        <v>225</v>
      </c>
      <c r="P67" s="23" t="s">
        <v>38</v>
      </c>
      <c r="Q67" s="14">
        <v>100</v>
      </c>
      <c r="R67" s="14">
        <v>100</v>
      </c>
      <c r="S67" s="14">
        <v>100</v>
      </c>
      <c r="T67" s="14">
        <v>100</v>
      </c>
      <c r="U67" s="14">
        <v>100</v>
      </c>
      <c r="V67" s="14">
        <v>100</v>
      </c>
      <c r="W67" s="14">
        <v>100</v>
      </c>
      <c r="X67" s="14">
        <v>100</v>
      </c>
      <c r="Y67" s="14">
        <v>100</v>
      </c>
      <c r="Z67" s="14">
        <v>100</v>
      </c>
      <c r="AA67" s="14">
        <v>100</v>
      </c>
      <c r="AB67" s="14">
        <v>100</v>
      </c>
      <c r="AC67" s="14">
        <f>AVERAGE(Q67:AB67)</f>
        <v>100</v>
      </c>
      <c r="AE67" s="61" t="s">
        <v>38</v>
      </c>
      <c r="AF67" s="54">
        <v>100</v>
      </c>
      <c r="AG67" s="54">
        <v>100</v>
      </c>
      <c r="AH67" s="54">
        <v>100</v>
      </c>
    </row>
    <row r="68" spans="1:34">
      <c r="A68" s="23" t="s">
        <v>44</v>
      </c>
      <c r="B68" s="14">
        <f>B66*B67</f>
        <v>12000</v>
      </c>
      <c r="C68" s="14">
        <f t="shared" ref="C68" si="491">C66*C67</f>
        <v>6900</v>
      </c>
      <c r="D68" s="14">
        <f t="shared" ref="D68" si="492">D66*D67</f>
        <v>8100</v>
      </c>
      <c r="E68" s="14">
        <f t="shared" ref="E68" si="493">E66*E67</f>
        <v>9900</v>
      </c>
      <c r="F68" s="14">
        <f t="shared" ref="F68" si="494">F66*F67</f>
        <v>11100</v>
      </c>
      <c r="G68" s="14">
        <f t="shared" ref="G68" si="495">G66*G67</f>
        <v>13500</v>
      </c>
      <c r="H68" s="14">
        <f t="shared" ref="H68" si="496">H66*H67</f>
        <v>18000</v>
      </c>
      <c r="I68" s="14">
        <f t="shared" ref="I68" si="497">I66*I67</f>
        <v>16000</v>
      </c>
      <c r="J68" s="14">
        <f t="shared" ref="J68" si="498">J66*J67</f>
        <v>10800</v>
      </c>
      <c r="K68" s="14">
        <f t="shared" ref="K68" si="499">K66*K67</f>
        <v>17500</v>
      </c>
      <c r="L68" s="14">
        <f t="shared" ref="L68" si="500">L66*L67</f>
        <v>26200</v>
      </c>
      <c r="M68" s="14">
        <f t="shared" ref="M68" si="501">M66*M67</f>
        <v>24000</v>
      </c>
      <c r="N68" s="14">
        <f>N66*N67</f>
        <v>254250</v>
      </c>
      <c r="P68" s="23" t="s">
        <v>44</v>
      </c>
      <c r="Q68" s="14">
        <f>Q66*Q67</f>
        <v>35300</v>
      </c>
      <c r="R68" s="14">
        <f t="shared" ref="R68" si="502">R66*R67</f>
        <v>32900</v>
      </c>
      <c r="S68" s="14">
        <f t="shared" ref="S68" si="503">S66*S67</f>
        <v>33050</v>
      </c>
      <c r="T68" s="14">
        <f t="shared" ref="T68" si="504">T66*T67</f>
        <v>35700</v>
      </c>
      <c r="U68" s="14">
        <f t="shared" ref="U68" si="505">U66*U67</f>
        <v>38050</v>
      </c>
      <c r="V68" s="14">
        <f t="shared" ref="V68" si="506">V66*V67</f>
        <v>40000</v>
      </c>
      <c r="W68" s="14">
        <f t="shared" ref="W68" si="507">W66*W67</f>
        <v>41300</v>
      </c>
      <c r="X68" s="14">
        <f t="shared" ref="X68" si="508">X66*X67</f>
        <v>46200</v>
      </c>
      <c r="Y68" s="14">
        <f t="shared" ref="Y68" si="509">Y66*Y67</f>
        <v>51300</v>
      </c>
      <c r="Z68" s="14">
        <f t="shared" ref="Z68" si="510">Z66*Z67</f>
        <v>56200</v>
      </c>
      <c r="AA68" s="14">
        <f t="shared" ref="AA68" si="511">AA66*AA67</f>
        <v>60000</v>
      </c>
      <c r="AB68" s="14">
        <f t="shared" ref="AB68" si="512">AB66*AB67</f>
        <v>30000</v>
      </c>
      <c r="AC68" s="14">
        <f>AC66*AC67</f>
        <v>500000</v>
      </c>
      <c r="AE68" s="60" t="s">
        <v>44</v>
      </c>
      <c r="AF68" s="53">
        <f t="shared" ref="AF68:AH68" si="513">AF66*AF67</f>
        <v>1035000</v>
      </c>
      <c r="AG68" s="53">
        <f t="shared" si="513"/>
        <v>1340000</v>
      </c>
      <c r="AH68" s="53">
        <f t="shared" si="513"/>
        <v>1020000</v>
      </c>
    </row>
    <row r="69" spans="1:34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E69" s="62"/>
      <c r="AF69" s="54"/>
      <c r="AG69" s="54"/>
      <c r="AH69" s="54"/>
    </row>
    <row r="70" spans="1:34">
      <c r="A70" s="21" t="s">
        <v>45</v>
      </c>
      <c r="B70" s="14">
        <f>B68+B60+B52+B44+B36+B28</f>
        <v>13800</v>
      </c>
      <c r="C70" s="14">
        <f t="shared" ref="C70:M70" si="514">C68+C60+C52+C44+C36+C28</f>
        <v>7928</v>
      </c>
      <c r="D70" s="14">
        <f t="shared" si="514"/>
        <v>9322</v>
      </c>
      <c r="E70" s="14">
        <f t="shared" si="514"/>
        <v>11378</v>
      </c>
      <c r="F70" s="14">
        <f t="shared" si="514"/>
        <v>12772</v>
      </c>
      <c r="G70" s="14">
        <f t="shared" si="514"/>
        <v>15525</v>
      </c>
      <c r="H70" s="14">
        <f t="shared" si="514"/>
        <v>20700</v>
      </c>
      <c r="I70" s="14">
        <f t="shared" si="514"/>
        <v>19600</v>
      </c>
      <c r="J70" s="14">
        <f t="shared" si="514"/>
        <v>15653</v>
      </c>
      <c r="K70" s="14">
        <f t="shared" si="514"/>
        <v>25375</v>
      </c>
      <c r="L70" s="14">
        <f t="shared" si="514"/>
        <v>37997</v>
      </c>
      <c r="M70" s="14">
        <f t="shared" si="514"/>
        <v>34800</v>
      </c>
      <c r="N70" s="14">
        <f>SUM(Table6[[#This Row],[Column2]:[Column13]])</f>
        <v>224850</v>
      </c>
      <c r="P70" s="21" t="s">
        <v>45</v>
      </c>
      <c r="Q70" s="14">
        <f>Q68+Q60+Q52+Q44+Q36+Q28</f>
        <v>42004.5</v>
      </c>
      <c r="R70" s="14">
        <f t="shared" ref="R70:AB70" si="515">R68+R60+R52+R44+R36+R28</f>
        <v>39149.5</v>
      </c>
      <c r="S70" s="14">
        <f t="shared" si="515"/>
        <v>39333.5</v>
      </c>
      <c r="T70" s="14">
        <f t="shared" si="515"/>
        <v>42479</v>
      </c>
      <c r="U70" s="14">
        <f t="shared" si="515"/>
        <v>45283.5</v>
      </c>
      <c r="V70" s="14">
        <f t="shared" si="515"/>
        <v>47600</v>
      </c>
      <c r="W70" s="14">
        <f t="shared" si="515"/>
        <v>49144.5</v>
      </c>
      <c r="X70" s="14">
        <f t="shared" si="515"/>
        <v>54980.5</v>
      </c>
      <c r="Y70" s="14">
        <f t="shared" si="515"/>
        <v>61044.5</v>
      </c>
      <c r="Z70" s="14">
        <f t="shared" si="515"/>
        <v>66880.5</v>
      </c>
      <c r="AA70" s="14">
        <f t="shared" si="515"/>
        <v>71400</v>
      </c>
      <c r="AB70" s="14">
        <f t="shared" si="515"/>
        <v>43200</v>
      </c>
      <c r="AC70" s="14">
        <f>SUM(Table611[[#This Row],[Column2]:[Column13]])</f>
        <v>602500</v>
      </c>
      <c r="AE70" s="63" t="s">
        <v>45</v>
      </c>
      <c r="AF70" s="53">
        <f t="shared" ref="AF70:AH70" si="516">AF68+AF60+AF52+AF44+AF36+AF28</f>
        <v>1231650</v>
      </c>
      <c r="AG70" s="53">
        <f t="shared" si="516"/>
        <v>1594600</v>
      </c>
      <c r="AH70" s="53">
        <f t="shared" si="516"/>
        <v>1213800</v>
      </c>
    </row>
    <row r="71" spans="1:34">
      <c r="AE71" s="14"/>
      <c r="AF71" s="14"/>
      <c r="AG71" s="14"/>
      <c r="AH71" s="14"/>
    </row>
    <row r="72" spans="1:34">
      <c r="AE72" s="14"/>
      <c r="AF72" s="14"/>
      <c r="AG72" s="14"/>
      <c r="AH72" s="14"/>
    </row>
    <row r="73" spans="1:34" ht="15.75">
      <c r="A73" s="29" t="s">
        <v>51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P73" s="29" t="s">
        <v>97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E73" s="14" t="s">
        <v>50</v>
      </c>
      <c r="AF73" s="14"/>
      <c r="AG73" s="14"/>
      <c r="AH73" s="14"/>
    </row>
    <row r="74" spans="1:34">
      <c r="A74" s="27"/>
      <c r="B74" s="24" t="s">
        <v>0</v>
      </c>
      <c r="C74" s="25" t="s">
        <v>1</v>
      </c>
      <c r="D74" s="25" t="s">
        <v>2</v>
      </c>
      <c r="E74" s="25" t="s">
        <v>3</v>
      </c>
      <c r="F74" s="25" t="s">
        <v>4</v>
      </c>
      <c r="G74" s="25" t="s">
        <v>5</v>
      </c>
      <c r="H74" s="25" t="s">
        <v>6</v>
      </c>
      <c r="I74" s="25" t="s">
        <v>7</v>
      </c>
      <c r="J74" s="25" t="s">
        <v>8</v>
      </c>
      <c r="K74" s="25" t="s">
        <v>9</v>
      </c>
      <c r="L74" s="25" t="s">
        <v>10</v>
      </c>
      <c r="M74" s="25" t="s">
        <v>11</v>
      </c>
      <c r="N74" s="26" t="s">
        <v>17</v>
      </c>
      <c r="P74" s="27"/>
      <c r="Q74" s="24" t="s">
        <v>0</v>
      </c>
      <c r="R74" s="25" t="s">
        <v>1</v>
      </c>
      <c r="S74" s="25" t="s">
        <v>2</v>
      </c>
      <c r="T74" s="25" t="s">
        <v>3</v>
      </c>
      <c r="U74" s="25" t="s">
        <v>4</v>
      </c>
      <c r="V74" s="25" t="s">
        <v>5</v>
      </c>
      <c r="W74" s="25" t="s">
        <v>6</v>
      </c>
      <c r="X74" s="25" t="s">
        <v>7</v>
      </c>
      <c r="Y74" s="25" t="s">
        <v>8</v>
      </c>
      <c r="Z74" s="25" t="s">
        <v>9</v>
      </c>
      <c r="AA74" s="25" t="s">
        <v>10</v>
      </c>
      <c r="AB74" s="25" t="s">
        <v>11</v>
      </c>
      <c r="AC74" s="26" t="s">
        <v>17</v>
      </c>
      <c r="AE74" s="64"/>
      <c r="AF74" s="14"/>
      <c r="AG74" s="14"/>
      <c r="AH74" s="14"/>
    </row>
    <row r="75" spans="1:34">
      <c r="A75" s="28" t="s">
        <v>22</v>
      </c>
      <c r="B75" s="14">
        <f>B20</f>
        <v>30</v>
      </c>
      <c r="C75" s="14">
        <f>C20</f>
        <v>20</v>
      </c>
      <c r="D75" s="14">
        <f>D20</f>
        <v>25</v>
      </c>
      <c r="E75" s="14">
        <f>E20</f>
        <v>30</v>
      </c>
      <c r="F75" s="14">
        <f>F20</f>
        <v>35</v>
      </c>
      <c r="G75" s="14">
        <f>G20</f>
        <v>40</v>
      </c>
      <c r="H75" s="14">
        <f>H20</f>
        <v>50</v>
      </c>
      <c r="I75" s="14">
        <f>I20</f>
        <v>70</v>
      </c>
      <c r="J75" s="14">
        <f>J20</f>
        <v>90</v>
      </c>
      <c r="K75" s="14">
        <f>K20</f>
        <v>125</v>
      </c>
      <c r="L75" s="14">
        <f>L20</f>
        <v>225</v>
      </c>
      <c r="M75" s="14">
        <f>M20</f>
        <v>300</v>
      </c>
      <c r="N75" s="14">
        <f>SUM(B75:M75)</f>
        <v>1040</v>
      </c>
      <c r="P75" s="28" t="s">
        <v>22</v>
      </c>
      <c r="Q75" s="14">
        <f>Q20</f>
        <v>180</v>
      </c>
      <c r="R75" s="14">
        <f>R20</f>
        <v>345</v>
      </c>
      <c r="S75" s="14">
        <f>S20</f>
        <v>312.5</v>
      </c>
      <c r="T75" s="14">
        <f>T20</f>
        <v>350</v>
      </c>
      <c r="U75" s="14">
        <f>U20</f>
        <v>362.5</v>
      </c>
      <c r="V75" s="14">
        <f>V20</f>
        <v>400</v>
      </c>
      <c r="W75" s="14">
        <f>W20</f>
        <v>400</v>
      </c>
      <c r="X75" s="14">
        <f>X20</f>
        <v>425</v>
      </c>
      <c r="Y75" s="14">
        <f>Y20</f>
        <v>500</v>
      </c>
      <c r="Z75" s="14">
        <f>Z20</f>
        <v>525</v>
      </c>
      <c r="AA75" s="14">
        <f>AA20</f>
        <v>600</v>
      </c>
      <c r="AB75" s="14">
        <f>AB20</f>
        <v>600</v>
      </c>
      <c r="AC75" s="14">
        <f>SUM(Q75:AB75)</f>
        <v>5000</v>
      </c>
      <c r="AE75" s="65" t="s">
        <v>22</v>
      </c>
      <c r="AF75" s="14">
        <f>AF20</f>
        <v>6200</v>
      </c>
      <c r="AG75" s="14">
        <f t="shared" ref="AG75:AH75" si="517">AG20</f>
        <v>8300</v>
      </c>
      <c r="AH75" s="14">
        <f t="shared" si="517"/>
        <v>10200</v>
      </c>
    </row>
    <row r="76" spans="1:34">
      <c r="A76" s="28" t="s">
        <v>46</v>
      </c>
      <c r="B76" s="14">
        <v>6</v>
      </c>
      <c r="C76" s="14">
        <v>6</v>
      </c>
      <c r="D76" s="14">
        <v>6</v>
      </c>
      <c r="E76" s="14">
        <v>6</v>
      </c>
      <c r="F76" s="14">
        <v>6</v>
      </c>
      <c r="G76" s="14">
        <v>6</v>
      </c>
      <c r="H76" s="14">
        <v>6</v>
      </c>
      <c r="I76" s="14">
        <v>6</v>
      </c>
      <c r="J76" s="14">
        <v>6</v>
      </c>
      <c r="K76" s="14">
        <v>6</v>
      </c>
      <c r="L76" s="14">
        <v>6</v>
      </c>
      <c r="M76" s="14">
        <v>6</v>
      </c>
      <c r="N76" s="14">
        <v>6</v>
      </c>
      <c r="P76" s="28" t="s">
        <v>46</v>
      </c>
      <c r="Q76" s="14">
        <v>5</v>
      </c>
      <c r="R76" s="14">
        <v>5</v>
      </c>
      <c r="S76" s="14">
        <v>5</v>
      </c>
      <c r="T76" s="14">
        <v>5</v>
      </c>
      <c r="U76" s="14">
        <v>5</v>
      </c>
      <c r="V76" s="14">
        <v>5</v>
      </c>
      <c r="W76" s="14">
        <v>5</v>
      </c>
      <c r="X76" s="14">
        <v>5</v>
      </c>
      <c r="Y76" s="14">
        <v>5</v>
      </c>
      <c r="Z76" s="14">
        <v>5</v>
      </c>
      <c r="AA76" s="14">
        <v>5</v>
      </c>
      <c r="AB76" s="14">
        <v>5</v>
      </c>
      <c r="AC76" s="14">
        <v>5</v>
      </c>
      <c r="AE76" s="65" t="s">
        <v>46</v>
      </c>
      <c r="AF76" s="14">
        <v>4</v>
      </c>
      <c r="AG76" s="14">
        <v>3.5</v>
      </c>
      <c r="AH76" s="14">
        <v>3</v>
      </c>
    </row>
    <row r="77" spans="1:34">
      <c r="A77" s="28" t="s">
        <v>47</v>
      </c>
      <c r="B77" s="14">
        <f>B75*B76</f>
        <v>180</v>
      </c>
      <c r="C77" s="14">
        <f t="shared" ref="C77:M77" si="518">C75*C76</f>
        <v>120</v>
      </c>
      <c r="D77" s="14">
        <f t="shared" si="518"/>
        <v>150</v>
      </c>
      <c r="E77" s="14">
        <f t="shared" si="518"/>
        <v>180</v>
      </c>
      <c r="F77" s="14">
        <f t="shared" si="518"/>
        <v>210</v>
      </c>
      <c r="G77" s="14">
        <f t="shared" si="518"/>
        <v>240</v>
      </c>
      <c r="H77" s="14">
        <f t="shared" si="518"/>
        <v>300</v>
      </c>
      <c r="I77" s="14">
        <f t="shared" si="518"/>
        <v>420</v>
      </c>
      <c r="J77" s="14">
        <f t="shared" si="518"/>
        <v>540</v>
      </c>
      <c r="K77" s="14">
        <f t="shared" si="518"/>
        <v>750</v>
      </c>
      <c r="L77" s="14">
        <f t="shared" si="518"/>
        <v>1350</v>
      </c>
      <c r="M77" s="14">
        <f t="shared" si="518"/>
        <v>1800</v>
      </c>
      <c r="N77" s="14">
        <f>SUM(B77:M77)</f>
        <v>6240</v>
      </c>
      <c r="P77" s="28" t="s">
        <v>47</v>
      </c>
      <c r="Q77" s="14">
        <f>Q75*Q76</f>
        <v>900</v>
      </c>
      <c r="R77" s="14">
        <f t="shared" ref="R77" si="519">R75*R76</f>
        <v>1725</v>
      </c>
      <c r="S77" s="14">
        <f t="shared" ref="S77" si="520">S75*S76</f>
        <v>1562.5</v>
      </c>
      <c r="T77" s="14">
        <f t="shared" ref="T77" si="521">T75*T76</f>
        <v>1750</v>
      </c>
      <c r="U77" s="14">
        <f t="shared" ref="U77" si="522">U75*U76</f>
        <v>1812.5</v>
      </c>
      <c r="V77" s="14">
        <f t="shared" ref="V77" si="523">V75*V76</f>
        <v>2000</v>
      </c>
      <c r="W77" s="14">
        <f t="shared" ref="W77" si="524">W75*W76</f>
        <v>2000</v>
      </c>
      <c r="X77" s="14">
        <f t="shared" ref="X77" si="525">X75*X76</f>
        <v>2125</v>
      </c>
      <c r="Y77" s="14">
        <f t="shared" ref="Y77" si="526">Y75*Y76</f>
        <v>2500</v>
      </c>
      <c r="Z77" s="14">
        <f t="shared" ref="Z77" si="527">Z75*Z76</f>
        <v>2625</v>
      </c>
      <c r="AA77" s="14">
        <f t="shared" ref="AA77" si="528">AA75*AA76</f>
        <v>3000</v>
      </c>
      <c r="AB77" s="14">
        <f t="shared" ref="AB77" si="529">AB75*AB76</f>
        <v>3000</v>
      </c>
      <c r="AC77" s="14">
        <f>SUM(Q77:AB77)</f>
        <v>25000</v>
      </c>
      <c r="AE77" s="65" t="s">
        <v>47</v>
      </c>
      <c r="AF77" s="14">
        <f>AF75*AF76</f>
        <v>24800</v>
      </c>
      <c r="AG77" s="14">
        <f t="shared" ref="AG77:AH77" si="530">AG75*AG76</f>
        <v>29050</v>
      </c>
      <c r="AH77" s="14">
        <f t="shared" si="530"/>
        <v>30600</v>
      </c>
    </row>
    <row r="78" spans="1:34">
      <c r="A78" s="28" t="s">
        <v>48</v>
      </c>
      <c r="B78" s="14">
        <v>4</v>
      </c>
      <c r="C78" s="14">
        <v>4</v>
      </c>
      <c r="D78" s="14">
        <v>4</v>
      </c>
      <c r="E78" s="14">
        <v>4</v>
      </c>
      <c r="F78" s="14">
        <v>4</v>
      </c>
      <c r="G78" s="14">
        <v>4</v>
      </c>
      <c r="H78" s="14">
        <v>4</v>
      </c>
      <c r="I78" s="14">
        <v>4</v>
      </c>
      <c r="J78" s="14">
        <v>4</v>
      </c>
      <c r="K78" s="14">
        <v>4</v>
      </c>
      <c r="L78" s="14">
        <v>4</v>
      </c>
      <c r="M78" s="14">
        <v>4</v>
      </c>
      <c r="N78" s="14">
        <v>4</v>
      </c>
      <c r="P78" s="28" t="s">
        <v>48</v>
      </c>
      <c r="Q78" s="14">
        <v>4</v>
      </c>
      <c r="R78" s="14">
        <v>4</v>
      </c>
      <c r="S78" s="14">
        <v>4</v>
      </c>
      <c r="T78" s="14">
        <v>4</v>
      </c>
      <c r="U78" s="14">
        <v>4</v>
      </c>
      <c r="V78" s="14">
        <v>4</v>
      </c>
      <c r="W78" s="14">
        <v>4</v>
      </c>
      <c r="X78" s="14">
        <v>4</v>
      </c>
      <c r="Y78" s="14">
        <v>4</v>
      </c>
      <c r="Z78" s="14">
        <v>4</v>
      </c>
      <c r="AA78" s="14">
        <v>4</v>
      </c>
      <c r="AB78" s="14">
        <v>4</v>
      </c>
      <c r="AC78" s="14">
        <v>4</v>
      </c>
      <c r="AE78" s="65" t="s">
        <v>48</v>
      </c>
      <c r="AF78" s="14">
        <v>4</v>
      </c>
      <c r="AG78" s="14">
        <v>5</v>
      </c>
      <c r="AH78" s="14">
        <v>5</v>
      </c>
    </row>
    <row r="79" spans="1:34">
      <c r="A79" s="31" t="s">
        <v>49</v>
      </c>
      <c r="B79" s="14">
        <f>B77*B78</f>
        <v>720</v>
      </c>
      <c r="C79" s="14">
        <f t="shared" ref="C79:M79" si="531">C77*C78</f>
        <v>480</v>
      </c>
      <c r="D79" s="14">
        <f t="shared" si="531"/>
        <v>600</v>
      </c>
      <c r="E79" s="14">
        <f t="shared" si="531"/>
        <v>720</v>
      </c>
      <c r="F79" s="14">
        <f t="shared" si="531"/>
        <v>840</v>
      </c>
      <c r="G79" s="14">
        <f t="shared" si="531"/>
        <v>960</v>
      </c>
      <c r="H79" s="14">
        <f t="shared" si="531"/>
        <v>1200</v>
      </c>
      <c r="I79" s="14">
        <f t="shared" si="531"/>
        <v>1680</v>
      </c>
      <c r="J79" s="14">
        <f t="shared" si="531"/>
        <v>2160</v>
      </c>
      <c r="K79" s="14">
        <f t="shared" si="531"/>
        <v>3000</v>
      </c>
      <c r="L79" s="14">
        <f t="shared" si="531"/>
        <v>5400</v>
      </c>
      <c r="M79" s="14">
        <f t="shared" si="531"/>
        <v>7200</v>
      </c>
      <c r="N79" s="14">
        <f>SUM(B79:M79)</f>
        <v>24960</v>
      </c>
      <c r="P79" s="31" t="s">
        <v>49</v>
      </c>
      <c r="Q79" s="14">
        <f>Q77*Q78</f>
        <v>3600</v>
      </c>
      <c r="R79" s="14">
        <f t="shared" ref="R79" si="532">R77*R78</f>
        <v>6900</v>
      </c>
      <c r="S79" s="14">
        <f t="shared" ref="S79" si="533">S77*S78</f>
        <v>6250</v>
      </c>
      <c r="T79" s="14">
        <f t="shared" ref="T79" si="534">T77*T78</f>
        <v>7000</v>
      </c>
      <c r="U79" s="14">
        <f t="shared" ref="U79" si="535">U77*U78</f>
        <v>7250</v>
      </c>
      <c r="V79" s="14">
        <f t="shared" ref="V79" si="536">V77*V78</f>
        <v>8000</v>
      </c>
      <c r="W79" s="14">
        <f t="shared" ref="W79" si="537">W77*W78</f>
        <v>8000</v>
      </c>
      <c r="X79" s="14">
        <f t="shared" ref="X79" si="538">X77*X78</f>
        <v>8500</v>
      </c>
      <c r="Y79" s="14">
        <f t="shared" ref="Y79" si="539">Y77*Y78</f>
        <v>10000</v>
      </c>
      <c r="Z79" s="14">
        <f t="shared" ref="Z79" si="540">Z77*Z78</f>
        <v>10500</v>
      </c>
      <c r="AA79" s="14">
        <f t="shared" ref="AA79" si="541">AA77*AA78</f>
        <v>12000</v>
      </c>
      <c r="AB79" s="14">
        <f t="shared" ref="AB79" si="542">AB77*AB78</f>
        <v>12000</v>
      </c>
      <c r="AC79" s="14">
        <f>SUM(Q79:AB79)</f>
        <v>100000</v>
      </c>
      <c r="AE79" s="66" t="s">
        <v>49</v>
      </c>
      <c r="AF79" s="14">
        <f>AF78*AF77</f>
        <v>99200</v>
      </c>
      <c r="AG79" s="14">
        <f t="shared" ref="AG79:AH79" si="543">AG78*AG77</f>
        <v>145250</v>
      </c>
      <c r="AH79" s="14">
        <f t="shared" si="543"/>
        <v>153000</v>
      </c>
    </row>
    <row r="80" spans="1:34">
      <c r="AE80" s="14"/>
      <c r="AF80" s="14"/>
      <c r="AG80" s="14"/>
      <c r="AH80" s="14"/>
    </row>
    <row r="81" spans="1:34" ht="15.75">
      <c r="A81" s="36" t="s">
        <v>93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P81" s="36" t="s">
        <v>96</v>
      </c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E81" s="67" t="s">
        <v>108</v>
      </c>
      <c r="AF81" s="14"/>
      <c r="AG81" s="14"/>
      <c r="AH81" s="14"/>
    </row>
    <row r="82" spans="1:34">
      <c r="B82" s="3" t="s">
        <v>0</v>
      </c>
      <c r="C82" s="3" t="s">
        <v>1</v>
      </c>
      <c r="D82" s="3" t="s">
        <v>2</v>
      </c>
      <c r="E82" s="3" t="s">
        <v>3</v>
      </c>
      <c r="F82" s="3" t="s">
        <v>4</v>
      </c>
      <c r="G82" s="3" t="s">
        <v>5</v>
      </c>
      <c r="H82" s="3" t="s">
        <v>6</v>
      </c>
      <c r="I82" s="3" t="s">
        <v>7</v>
      </c>
      <c r="J82" s="3" t="s">
        <v>8</v>
      </c>
      <c r="K82" s="3" t="s">
        <v>9</v>
      </c>
      <c r="L82" s="3" t="s">
        <v>10</v>
      </c>
      <c r="M82" s="3" t="s">
        <v>11</v>
      </c>
      <c r="N82" s="3" t="s">
        <v>17</v>
      </c>
      <c r="Q82" s="3" t="s">
        <v>0</v>
      </c>
      <c r="R82" s="3" t="s">
        <v>1</v>
      </c>
      <c r="S82" s="3" t="s">
        <v>2</v>
      </c>
      <c r="T82" s="3" t="s">
        <v>3</v>
      </c>
      <c r="U82" s="3" t="s">
        <v>4</v>
      </c>
      <c r="V82" s="3" t="s">
        <v>5</v>
      </c>
      <c r="W82" s="3" t="s">
        <v>6</v>
      </c>
      <c r="X82" s="3" t="s">
        <v>7</v>
      </c>
      <c r="Y82" s="3" t="s">
        <v>8</v>
      </c>
      <c r="Z82" s="3" t="s">
        <v>9</v>
      </c>
      <c r="AA82" s="3" t="s">
        <v>10</v>
      </c>
      <c r="AB82" s="3" t="s">
        <v>11</v>
      </c>
      <c r="AC82" s="3" t="s">
        <v>17</v>
      </c>
      <c r="AE82" s="68"/>
      <c r="AF82" s="14"/>
      <c r="AG82" s="14"/>
      <c r="AH82" s="14"/>
    </row>
    <row r="83" spans="1:34">
      <c r="A83" s="1" t="s">
        <v>52</v>
      </c>
      <c r="B83" s="14">
        <v>1000</v>
      </c>
      <c r="C83" s="14">
        <v>1000</v>
      </c>
      <c r="D83" s="14">
        <v>1000</v>
      </c>
      <c r="E83" s="14">
        <v>1000</v>
      </c>
      <c r="F83" s="14">
        <v>1000</v>
      </c>
      <c r="G83" s="14">
        <v>1000</v>
      </c>
      <c r="H83" s="14">
        <v>1000</v>
      </c>
      <c r="I83" s="14">
        <v>1000</v>
      </c>
      <c r="J83" s="14">
        <v>1000</v>
      </c>
      <c r="K83" s="14">
        <v>1000</v>
      </c>
      <c r="L83" s="14">
        <v>1000</v>
      </c>
      <c r="M83" s="14">
        <v>1000</v>
      </c>
      <c r="N83" s="14">
        <f>SUM(B83:M83)</f>
        <v>12000</v>
      </c>
      <c r="P83" s="1" t="s">
        <v>52</v>
      </c>
      <c r="Q83" s="14">
        <v>1000</v>
      </c>
      <c r="R83" s="14">
        <v>1000</v>
      </c>
      <c r="S83" s="14">
        <v>1000</v>
      </c>
      <c r="T83" s="14">
        <v>1000</v>
      </c>
      <c r="U83" s="14">
        <v>1000</v>
      </c>
      <c r="V83" s="14">
        <v>1000</v>
      </c>
      <c r="W83" s="14">
        <v>1000</v>
      </c>
      <c r="X83" s="14">
        <v>1000</v>
      </c>
      <c r="Y83" s="14">
        <v>1000</v>
      </c>
      <c r="Z83" s="14">
        <v>1000</v>
      </c>
      <c r="AA83" s="14">
        <v>1000</v>
      </c>
      <c r="AB83" s="14">
        <v>1000</v>
      </c>
      <c r="AC83" s="14">
        <f>SUM(Q83:AB83)</f>
        <v>12000</v>
      </c>
      <c r="AE83" s="69" t="s">
        <v>52</v>
      </c>
      <c r="AF83" s="14">
        <v>12000</v>
      </c>
      <c r="AG83" s="14">
        <v>12000</v>
      </c>
      <c r="AH83" s="14">
        <v>12000</v>
      </c>
    </row>
    <row r="84" spans="1:34">
      <c r="A84" s="1" t="s">
        <v>53</v>
      </c>
      <c r="B84" s="14">
        <v>3000</v>
      </c>
      <c r="C84" s="14">
        <v>3000</v>
      </c>
      <c r="D84" s="14">
        <v>3000</v>
      </c>
      <c r="E84" s="14">
        <v>3000</v>
      </c>
      <c r="F84" s="14">
        <v>3000</v>
      </c>
      <c r="G84" s="14">
        <v>3000</v>
      </c>
      <c r="H84" s="14">
        <v>3000</v>
      </c>
      <c r="I84" s="14">
        <v>3000</v>
      </c>
      <c r="J84" s="14">
        <v>3000</v>
      </c>
      <c r="K84" s="14">
        <v>3000</v>
      </c>
      <c r="L84" s="14">
        <v>3000</v>
      </c>
      <c r="M84" s="14">
        <v>3000</v>
      </c>
      <c r="N84" s="14">
        <f t="shared" ref="N84:N86" si="544">SUM(B84:M84)</f>
        <v>36000</v>
      </c>
      <c r="P84" s="1" t="s">
        <v>53</v>
      </c>
      <c r="Q84" s="14">
        <v>3000</v>
      </c>
      <c r="R84" s="14">
        <v>3000</v>
      </c>
      <c r="S84" s="14">
        <v>3000</v>
      </c>
      <c r="T84" s="14">
        <v>3000</v>
      </c>
      <c r="U84" s="14">
        <v>3000</v>
      </c>
      <c r="V84" s="14">
        <v>3000</v>
      </c>
      <c r="W84" s="14">
        <v>3000</v>
      </c>
      <c r="X84" s="14">
        <v>3000</v>
      </c>
      <c r="Y84" s="14">
        <v>3000</v>
      </c>
      <c r="Z84" s="14">
        <v>3000</v>
      </c>
      <c r="AA84" s="14">
        <v>3000</v>
      </c>
      <c r="AB84" s="14">
        <v>3000</v>
      </c>
      <c r="AC84" s="14">
        <f t="shared" ref="AC84:AC86" si="545">SUM(Q84:AB84)</f>
        <v>36000</v>
      </c>
      <c r="AE84" s="69" t="s">
        <v>53</v>
      </c>
      <c r="AF84" s="14">
        <v>30000</v>
      </c>
      <c r="AG84" s="14">
        <v>30000</v>
      </c>
      <c r="AH84" s="14">
        <v>30000</v>
      </c>
    </row>
    <row r="85" spans="1:34">
      <c r="A85" s="1" t="s">
        <v>54</v>
      </c>
      <c r="B85" s="14">
        <v>2000</v>
      </c>
      <c r="C85" s="14">
        <v>2000</v>
      </c>
      <c r="D85" s="14">
        <v>2000</v>
      </c>
      <c r="E85" s="14">
        <v>2000</v>
      </c>
      <c r="F85" s="14">
        <v>2000</v>
      </c>
      <c r="G85" s="14">
        <v>2000</v>
      </c>
      <c r="H85" s="14">
        <v>2000</v>
      </c>
      <c r="I85" s="14">
        <v>2000</v>
      </c>
      <c r="J85" s="14">
        <v>2000</v>
      </c>
      <c r="K85" s="14">
        <v>2000</v>
      </c>
      <c r="L85" s="14">
        <v>2000</v>
      </c>
      <c r="M85" s="14">
        <v>2000</v>
      </c>
      <c r="N85" s="14">
        <f t="shared" si="544"/>
        <v>24000</v>
      </c>
      <c r="P85" s="1" t="s">
        <v>54</v>
      </c>
      <c r="Q85" s="14">
        <v>2000</v>
      </c>
      <c r="R85" s="14">
        <v>2000</v>
      </c>
      <c r="S85" s="14">
        <v>2000</v>
      </c>
      <c r="T85" s="14">
        <v>2000</v>
      </c>
      <c r="U85" s="14">
        <v>2000</v>
      </c>
      <c r="V85" s="14">
        <v>2000</v>
      </c>
      <c r="W85" s="14">
        <v>2000</v>
      </c>
      <c r="X85" s="14">
        <v>2000</v>
      </c>
      <c r="Y85" s="14">
        <v>2000</v>
      </c>
      <c r="Z85" s="14">
        <v>2000</v>
      </c>
      <c r="AA85" s="14">
        <v>2000</v>
      </c>
      <c r="AB85" s="14">
        <v>2000</v>
      </c>
      <c r="AC85" s="14">
        <f t="shared" si="545"/>
        <v>24000</v>
      </c>
      <c r="AE85" s="69" t="s">
        <v>54</v>
      </c>
      <c r="AF85" s="14">
        <v>24000</v>
      </c>
      <c r="AG85" s="14">
        <v>25000</v>
      </c>
      <c r="AH85" s="14">
        <v>26000</v>
      </c>
    </row>
    <row r="86" spans="1:34">
      <c r="A86" s="1" t="s">
        <v>55</v>
      </c>
      <c r="B86" s="14">
        <v>1000</v>
      </c>
      <c r="C86" s="14">
        <v>1000</v>
      </c>
      <c r="D86" s="14">
        <v>1000</v>
      </c>
      <c r="E86" s="14">
        <v>1000</v>
      </c>
      <c r="F86" s="14">
        <v>1000</v>
      </c>
      <c r="G86" s="14">
        <v>1000</v>
      </c>
      <c r="H86" s="14">
        <v>1000</v>
      </c>
      <c r="I86" s="14">
        <v>1000</v>
      </c>
      <c r="J86" s="14">
        <v>1000</v>
      </c>
      <c r="K86" s="14">
        <v>1000</v>
      </c>
      <c r="L86" s="14">
        <v>1000</v>
      </c>
      <c r="M86" s="14">
        <v>1000</v>
      </c>
      <c r="N86" s="14">
        <f t="shared" si="544"/>
        <v>12000</v>
      </c>
      <c r="P86" s="1" t="s">
        <v>55</v>
      </c>
      <c r="Q86" s="14">
        <v>1000</v>
      </c>
      <c r="R86" s="14">
        <v>1000</v>
      </c>
      <c r="S86" s="14">
        <v>1000</v>
      </c>
      <c r="T86" s="14">
        <v>1000</v>
      </c>
      <c r="U86" s="14">
        <v>1000</v>
      </c>
      <c r="V86" s="14">
        <v>1000</v>
      </c>
      <c r="W86" s="14">
        <v>1000</v>
      </c>
      <c r="X86" s="14">
        <v>1000</v>
      </c>
      <c r="Y86" s="14">
        <v>1000</v>
      </c>
      <c r="Z86" s="14">
        <v>1000</v>
      </c>
      <c r="AA86" s="14">
        <v>1000</v>
      </c>
      <c r="AB86" s="14">
        <v>1000</v>
      </c>
      <c r="AC86" s="14">
        <f t="shared" si="545"/>
        <v>12000</v>
      </c>
      <c r="AE86" s="69" t="s">
        <v>55</v>
      </c>
      <c r="AF86" s="14">
        <v>6000</v>
      </c>
      <c r="AG86" s="14">
        <v>5000</v>
      </c>
      <c r="AH86" s="14">
        <v>3000</v>
      </c>
    </row>
    <row r="87" spans="1:34">
      <c r="A87" s="1" t="s">
        <v>17</v>
      </c>
      <c r="B87" s="14">
        <f>SUM(B83:B86)</f>
        <v>7000</v>
      </c>
      <c r="C87" s="14">
        <f t="shared" ref="C87:M87" si="546">SUM(C83:C86)</f>
        <v>7000</v>
      </c>
      <c r="D87" s="14">
        <f t="shared" si="546"/>
        <v>7000</v>
      </c>
      <c r="E87" s="14">
        <f t="shared" si="546"/>
        <v>7000</v>
      </c>
      <c r="F87" s="14">
        <f t="shared" si="546"/>
        <v>7000</v>
      </c>
      <c r="G87" s="14">
        <f t="shared" si="546"/>
        <v>7000</v>
      </c>
      <c r="H87" s="14">
        <f t="shared" si="546"/>
        <v>7000</v>
      </c>
      <c r="I87" s="14">
        <f t="shared" si="546"/>
        <v>7000</v>
      </c>
      <c r="J87" s="14">
        <f t="shared" si="546"/>
        <v>7000</v>
      </c>
      <c r="K87" s="14">
        <f t="shared" si="546"/>
        <v>7000</v>
      </c>
      <c r="L87" s="14">
        <f t="shared" si="546"/>
        <v>7000</v>
      </c>
      <c r="M87" s="14">
        <f t="shared" si="546"/>
        <v>7000</v>
      </c>
      <c r="N87" s="14">
        <f>SUM(B87:M87)</f>
        <v>84000</v>
      </c>
      <c r="P87" s="1" t="s">
        <v>17</v>
      </c>
      <c r="Q87" s="14">
        <f>SUM(Q83:Q86)</f>
        <v>7000</v>
      </c>
      <c r="R87" s="14">
        <f t="shared" ref="R87" si="547">SUM(R83:R86)</f>
        <v>7000</v>
      </c>
      <c r="S87" s="14">
        <f t="shared" ref="S87" si="548">SUM(S83:S86)</f>
        <v>7000</v>
      </c>
      <c r="T87" s="14">
        <f t="shared" ref="T87" si="549">SUM(T83:T86)</f>
        <v>7000</v>
      </c>
      <c r="U87" s="14">
        <f t="shared" ref="U87" si="550">SUM(U83:U86)</f>
        <v>7000</v>
      </c>
      <c r="V87" s="14">
        <f t="shared" ref="V87" si="551">SUM(V83:V86)</f>
        <v>7000</v>
      </c>
      <c r="W87" s="14">
        <f t="shared" ref="W87" si="552">SUM(W83:W86)</f>
        <v>7000</v>
      </c>
      <c r="X87" s="14">
        <f t="shared" ref="X87" si="553">SUM(X83:X86)</f>
        <v>7000</v>
      </c>
      <c r="Y87" s="14">
        <f t="shared" ref="Y87" si="554">SUM(Y83:Y86)</f>
        <v>7000</v>
      </c>
      <c r="Z87" s="14">
        <f t="shared" ref="Z87" si="555">SUM(Z83:Z86)</f>
        <v>7000</v>
      </c>
      <c r="AA87" s="14">
        <f t="shared" ref="AA87" si="556">SUM(AA83:AA86)</f>
        <v>7000</v>
      </c>
      <c r="AB87" s="14">
        <f t="shared" ref="AB87" si="557">SUM(AB83:AB86)</f>
        <v>7000</v>
      </c>
      <c r="AC87" s="14">
        <f>SUM(Q87:AB87)</f>
        <v>84000</v>
      </c>
      <c r="AE87" s="69" t="s">
        <v>17</v>
      </c>
      <c r="AF87" s="14">
        <f>SUM(AF83:AF86)</f>
        <v>72000</v>
      </c>
      <c r="AG87" s="14">
        <f t="shared" ref="AG87:AH87" si="558">SUM(AG83:AG86)</f>
        <v>72000</v>
      </c>
      <c r="AH87" s="14">
        <f t="shared" si="558"/>
        <v>71000</v>
      </c>
    </row>
    <row r="88" spans="1:34">
      <c r="A88" s="21" t="s">
        <v>56</v>
      </c>
      <c r="B88" s="14">
        <f>B87-B83</f>
        <v>6000</v>
      </c>
      <c r="C88" s="14">
        <f t="shared" ref="C88:M88" si="559">C87-C83</f>
        <v>6000</v>
      </c>
      <c r="D88" s="14">
        <f t="shared" si="559"/>
        <v>6000</v>
      </c>
      <c r="E88" s="14">
        <f t="shared" si="559"/>
        <v>6000</v>
      </c>
      <c r="F88" s="14">
        <f t="shared" si="559"/>
        <v>6000</v>
      </c>
      <c r="G88" s="14">
        <f t="shared" si="559"/>
        <v>6000</v>
      </c>
      <c r="H88" s="14">
        <f t="shared" si="559"/>
        <v>6000</v>
      </c>
      <c r="I88" s="14">
        <f t="shared" si="559"/>
        <v>6000</v>
      </c>
      <c r="J88" s="14">
        <f t="shared" si="559"/>
        <v>6000</v>
      </c>
      <c r="K88" s="14">
        <f t="shared" si="559"/>
        <v>6000</v>
      </c>
      <c r="L88" s="14">
        <f t="shared" si="559"/>
        <v>6000</v>
      </c>
      <c r="M88" s="14">
        <f t="shared" si="559"/>
        <v>6000</v>
      </c>
      <c r="N88" s="14">
        <f>SUM(B88:M88)</f>
        <v>72000</v>
      </c>
      <c r="P88" s="21" t="s">
        <v>56</v>
      </c>
      <c r="Q88" s="14">
        <f>Q87-Q83</f>
        <v>6000</v>
      </c>
      <c r="R88" s="14">
        <f t="shared" ref="R88" si="560">R87-R83</f>
        <v>6000</v>
      </c>
      <c r="S88" s="14">
        <f t="shared" ref="S88" si="561">S87-S83</f>
        <v>6000</v>
      </c>
      <c r="T88" s="14">
        <f t="shared" ref="T88" si="562">T87-T83</f>
        <v>6000</v>
      </c>
      <c r="U88" s="14">
        <f t="shared" ref="U88" si="563">U87-U83</f>
        <v>6000</v>
      </c>
      <c r="V88" s="14">
        <f t="shared" ref="V88" si="564">V87-V83</f>
        <v>6000</v>
      </c>
      <c r="W88" s="14">
        <f t="shared" ref="W88" si="565">W87-W83</f>
        <v>6000</v>
      </c>
      <c r="X88" s="14">
        <f t="shared" ref="X88" si="566">X87-X83</f>
        <v>6000</v>
      </c>
      <c r="Y88" s="14">
        <f t="shared" ref="Y88" si="567">Y87-Y83</f>
        <v>6000</v>
      </c>
      <c r="Z88" s="14">
        <f t="shared" ref="Z88" si="568">Z87-Z83</f>
        <v>6000</v>
      </c>
      <c r="AA88" s="14">
        <f t="shared" ref="AA88" si="569">AA87-AA83</f>
        <v>6000</v>
      </c>
      <c r="AB88" s="14">
        <f t="shared" ref="AB88" si="570">AB87-AB83</f>
        <v>6000</v>
      </c>
      <c r="AC88" s="14">
        <f>SUM(Q88:AB88)</f>
        <v>72000</v>
      </c>
      <c r="AE88" s="70" t="s">
        <v>56</v>
      </c>
      <c r="AF88" s="14">
        <f>AF87-AF83</f>
        <v>60000</v>
      </c>
      <c r="AG88" s="14">
        <f t="shared" ref="AG88:AH88" si="571">AG87-AG83</f>
        <v>60000</v>
      </c>
      <c r="AH88" s="14">
        <f t="shared" si="571"/>
        <v>59000</v>
      </c>
    </row>
    <row r="89" spans="1:34">
      <c r="AE89" s="14"/>
      <c r="AF89" s="14"/>
      <c r="AG89" s="14"/>
      <c r="AH89" s="14"/>
    </row>
    <row r="90" spans="1:34" ht="15.75">
      <c r="A90" s="37" t="s">
        <v>94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P90" s="37" t="s">
        <v>95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E90" s="14" t="s">
        <v>112</v>
      </c>
      <c r="AF90" s="14"/>
      <c r="AG90" s="14"/>
      <c r="AH90" s="14"/>
    </row>
    <row r="91" spans="1:34">
      <c r="B91" s="1" t="s">
        <v>0</v>
      </c>
      <c r="C91" s="1" t="s">
        <v>1</v>
      </c>
      <c r="D91" s="1" t="s">
        <v>2</v>
      </c>
      <c r="E91" s="1" t="s">
        <v>3</v>
      </c>
      <c r="F91" s="1" t="s">
        <v>4</v>
      </c>
      <c r="G91" s="1" t="s">
        <v>5</v>
      </c>
      <c r="H91" s="1" t="s">
        <v>6</v>
      </c>
      <c r="I91" s="1" t="s">
        <v>7</v>
      </c>
      <c r="J91" s="1" t="s">
        <v>8</v>
      </c>
      <c r="K91" s="1" t="s">
        <v>9</v>
      </c>
      <c r="L91" s="1" t="s">
        <v>10</v>
      </c>
      <c r="M91" s="1" t="s">
        <v>11</v>
      </c>
      <c r="N91" s="1" t="s">
        <v>17</v>
      </c>
      <c r="Q91" s="1" t="s">
        <v>0</v>
      </c>
      <c r="R91" s="1" t="s">
        <v>1</v>
      </c>
      <c r="S91" s="1" t="s">
        <v>2</v>
      </c>
      <c r="T91" s="1" t="s">
        <v>3</v>
      </c>
      <c r="U91" s="1" t="s">
        <v>4</v>
      </c>
      <c r="V91" s="1" t="s">
        <v>5</v>
      </c>
      <c r="W91" s="1" t="s">
        <v>6</v>
      </c>
      <c r="X91" s="1" t="s">
        <v>7</v>
      </c>
      <c r="Y91" s="1" t="s">
        <v>8</v>
      </c>
      <c r="Z91" s="1" t="s">
        <v>9</v>
      </c>
      <c r="AA91" s="1" t="s">
        <v>10</v>
      </c>
      <c r="AB91" s="1" t="s">
        <v>11</v>
      </c>
      <c r="AC91" s="1" t="s">
        <v>17</v>
      </c>
      <c r="AE91" s="14"/>
      <c r="AF91" s="14"/>
      <c r="AG91" s="14"/>
      <c r="AH91" s="14"/>
    </row>
    <row r="92" spans="1:34">
      <c r="A92" s="1" t="s">
        <v>88</v>
      </c>
      <c r="B92" s="14">
        <v>1000</v>
      </c>
      <c r="C92" s="14">
        <v>1000</v>
      </c>
      <c r="D92" s="14">
        <v>1000</v>
      </c>
      <c r="E92" s="14">
        <v>1000</v>
      </c>
      <c r="F92" s="14">
        <v>1000</v>
      </c>
      <c r="G92" s="14">
        <v>1000</v>
      </c>
      <c r="H92" s="14">
        <v>1000</v>
      </c>
      <c r="I92" s="14">
        <v>1000</v>
      </c>
      <c r="J92" s="14">
        <v>1000</v>
      </c>
      <c r="K92" s="14">
        <v>1000</v>
      </c>
      <c r="L92" s="14">
        <v>1000</v>
      </c>
      <c r="M92" s="14">
        <v>1000</v>
      </c>
      <c r="N92" s="14">
        <f t="shared" ref="N92:N97" si="572">SUM(B92:M92)</f>
        <v>12000</v>
      </c>
      <c r="P92" s="1" t="s">
        <v>88</v>
      </c>
      <c r="Q92" s="14">
        <v>1070</v>
      </c>
      <c r="R92" s="14">
        <v>1070</v>
      </c>
      <c r="S92" s="14">
        <v>1070</v>
      </c>
      <c r="T92" s="14">
        <v>1070</v>
      </c>
      <c r="U92" s="14">
        <v>1070</v>
      </c>
      <c r="V92" s="14">
        <v>1070</v>
      </c>
      <c r="W92" s="14">
        <v>1070</v>
      </c>
      <c r="X92" s="14">
        <v>1070</v>
      </c>
      <c r="Y92" s="14">
        <v>1070</v>
      </c>
      <c r="Z92" s="14">
        <v>1070</v>
      </c>
      <c r="AA92" s="14">
        <v>1070</v>
      </c>
      <c r="AB92" s="14">
        <v>1070</v>
      </c>
      <c r="AC92" s="14">
        <f t="shared" ref="AC92:AC97" si="573">SUM(Q92:AB92)</f>
        <v>12840</v>
      </c>
      <c r="AE92" s="71" t="s">
        <v>88</v>
      </c>
      <c r="AF92" s="14">
        <f>Table914[[#This Row],[Column14]]*1.07</f>
        <v>13738.800000000001</v>
      </c>
      <c r="AG92" s="14">
        <f>AF92*1.07</f>
        <v>14700.516000000001</v>
      </c>
      <c r="AH92" s="14">
        <f>AG92*1.07</f>
        <v>15729.552120000002</v>
      </c>
    </row>
    <row r="93" spans="1:34">
      <c r="A93" s="1" t="s">
        <v>89</v>
      </c>
      <c r="B93" s="14">
        <v>1500</v>
      </c>
      <c r="C93" s="14">
        <v>1500</v>
      </c>
      <c r="D93" s="14">
        <v>1500</v>
      </c>
      <c r="E93" s="14">
        <v>1500</v>
      </c>
      <c r="F93" s="14">
        <v>1500</v>
      </c>
      <c r="G93" s="14">
        <v>1500</v>
      </c>
      <c r="H93" s="14">
        <v>1500</v>
      </c>
      <c r="I93" s="14">
        <v>1500</v>
      </c>
      <c r="J93" s="14">
        <v>1500</v>
      </c>
      <c r="K93" s="14">
        <v>1500</v>
      </c>
      <c r="L93" s="14">
        <v>1500</v>
      </c>
      <c r="M93" s="14">
        <v>1500</v>
      </c>
      <c r="N93" s="14">
        <f t="shared" si="572"/>
        <v>18000</v>
      </c>
      <c r="P93" s="1" t="s">
        <v>89</v>
      </c>
      <c r="Q93" s="14">
        <v>1500</v>
      </c>
      <c r="R93" s="14">
        <v>1500</v>
      </c>
      <c r="S93" s="14">
        <v>1500</v>
      </c>
      <c r="T93" s="14">
        <v>1500</v>
      </c>
      <c r="U93" s="14">
        <v>1500</v>
      </c>
      <c r="V93" s="14">
        <v>1500</v>
      </c>
      <c r="W93" s="14">
        <v>1500</v>
      </c>
      <c r="X93" s="14">
        <v>1500</v>
      </c>
      <c r="Y93" s="14">
        <v>1500</v>
      </c>
      <c r="Z93" s="14">
        <v>1500</v>
      </c>
      <c r="AA93" s="14">
        <v>1500</v>
      </c>
      <c r="AB93" s="14">
        <v>1500</v>
      </c>
      <c r="AC93" s="14">
        <f t="shared" si="573"/>
        <v>18000</v>
      </c>
      <c r="AE93" s="72" t="s">
        <v>89</v>
      </c>
      <c r="AF93" s="14">
        <v>20000</v>
      </c>
      <c r="AG93" s="14">
        <v>30000</v>
      </c>
      <c r="AH93" s="14">
        <v>30000</v>
      </c>
    </row>
    <row r="94" spans="1:34">
      <c r="A94" s="1" t="s">
        <v>90</v>
      </c>
      <c r="B94" s="14">
        <v>10000</v>
      </c>
      <c r="C94" s="14">
        <v>10000</v>
      </c>
      <c r="D94" s="14">
        <v>10000</v>
      </c>
      <c r="E94" s="14">
        <v>10000</v>
      </c>
      <c r="F94" s="14">
        <v>10000</v>
      </c>
      <c r="G94" s="14">
        <v>10000</v>
      </c>
      <c r="H94" s="14">
        <v>10000</v>
      </c>
      <c r="I94" s="14">
        <v>10000</v>
      </c>
      <c r="J94" s="14">
        <v>10000</v>
      </c>
      <c r="K94" s="14">
        <v>10000</v>
      </c>
      <c r="L94" s="14">
        <v>10000</v>
      </c>
      <c r="M94" s="14">
        <v>10000</v>
      </c>
      <c r="N94" s="14">
        <f t="shared" si="572"/>
        <v>120000</v>
      </c>
      <c r="P94" s="1" t="s">
        <v>90</v>
      </c>
      <c r="Q94" s="14">
        <v>10000</v>
      </c>
      <c r="R94" s="14">
        <v>10000</v>
      </c>
      <c r="S94" s="14">
        <v>10000</v>
      </c>
      <c r="T94" s="14">
        <v>10000</v>
      </c>
      <c r="U94" s="14">
        <v>10000</v>
      </c>
      <c r="V94" s="14">
        <v>10000</v>
      </c>
      <c r="W94" s="14">
        <v>10000</v>
      </c>
      <c r="X94" s="14">
        <v>10000</v>
      </c>
      <c r="Y94" s="14">
        <v>10000</v>
      </c>
      <c r="Z94" s="14">
        <v>10000</v>
      </c>
      <c r="AA94" s="14">
        <v>10000</v>
      </c>
      <c r="AB94" s="14">
        <v>10000</v>
      </c>
      <c r="AC94" s="14">
        <f t="shared" si="573"/>
        <v>120000</v>
      </c>
      <c r="AE94" s="73" t="s">
        <v>90</v>
      </c>
      <c r="AF94" s="14">
        <v>50000</v>
      </c>
      <c r="AG94" s="14">
        <v>50000</v>
      </c>
      <c r="AH94" s="14">
        <v>60000</v>
      </c>
    </row>
    <row r="95" spans="1:34">
      <c r="A95" s="1" t="s">
        <v>52</v>
      </c>
      <c r="B95" s="14">
        <v>1000</v>
      </c>
      <c r="C95" s="14">
        <v>1000</v>
      </c>
      <c r="D95" s="14">
        <v>1000</v>
      </c>
      <c r="E95" s="14">
        <v>1000</v>
      </c>
      <c r="F95" s="14">
        <v>1000</v>
      </c>
      <c r="G95" s="14">
        <v>1000</v>
      </c>
      <c r="H95" s="14">
        <v>1000</v>
      </c>
      <c r="I95" s="14">
        <v>1000</v>
      </c>
      <c r="J95" s="14">
        <v>1000</v>
      </c>
      <c r="K95" s="14">
        <v>1000</v>
      </c>
      <c r="L95" s="14">
        <v>1000</v>
      </c>
      <c r="M95" s="14">
        <v>1000</v>
      </c>
      <c r="N95" s="14">
        <f t="shared" si="572"/>
        <v>12000</v>
      </c>
      <c r="P95" s="1" t="s">
        <v>52</v>
      </c>
      <c r="Q95" s="14">
        <v>1000</v>
      </c>
      <c r="R95" s="14">
        <v>1000</v>
      </c>
      <c r="S95" s="14">
        <v>1000</v>
      </c>
      <c r="T95" s="14">
        <v>1000</v>
      </c>
      <c r="U95" s="14">
        <v>1000</v>
      </c>
      <c r="V95" s="14">
        <v>1000</v>
      </c>
      <c r="W95" s="14">
        <v>1000</v>
      </c>
      <c r="X95" s="14">
        <v>1000</v>
      </c>
      <c r="Y95" s="14">
        <v>1000</v>
      </c>
      <c r="Z95" s="14">
        <v>1000</v>
      </c>
      <c r="AA95" s="14">
        <v>1000</v>
      </c>
      <c r="AB95" s="14">
        <v>1000</v>
      </c>
      <c r="AC95" s="14">
        <f t="shared" si="573"/>
        <v>12000</v>
      </c>
      <c r="AE95" s="72" t="s">
        <v>52</v>
      </c>
      <c r="AF95" s="14">
        <v>12000</v>
      </c>
      <c r="AG95" s="14">
        <v>12000</v>
      </c>
      <c r="AH95" s="14">
        <v>12000</v>
      </c>
    </row>
    <row r="96" spans="1:34">
      <c r="A96" s="1" t="s">
        <v>55</v>
      </c>
      <c r="B96" s="14">
        <v>500</v>
      </c>
      <c r="C96" s="14">
        <v>500</v>
      </c>
      <c r="D96" s="14">
        <v>500</v>
      </c>
      <c r="E96" s="14">
        <v>500</v>
      </c>
      <c r="F96" s="14">
        <v>500</v>
      </c>
      <c r="G96" s="14">
        <v>500</v>
      </c>
      <c r="H96" s="14">
        <v>500</v>
      </c>
      <c r="I96" s="14">
        <v>500</v>
      </c>
      <c r="J96" s="14">
        <v>500</v>
      </c>
      <c r="K96" s="14">
        <v>500</v>
      </c>
      <c r="L96" s="14">
        <v>500</v>
      </c>
      <c r="M96" s="14">
        <v>500</v>
      </c>
      <c r="N96" s="14">
        <f t="shared" si="572"/>
        <v>6000</v>
      </c>
      <c r="P96" s="1" t="s">
        <v>55</v>
      </c>
      <c r="Q96" s="14">
        <v>500</v>
      </c>
      <c r="R96" s="14">
        <v>500</v>
      </c>
      <c r="S96" s="14">
        <v>500</v>
      </c>
      <c r="T96" s="14">
        <v>500</v>
      </c>
      <c r="U96" s="14">
        <v>500</v>
      </c>
      <c r="V96" s="14">
        <v>500</v>
      </c>
      <c r="W96" s="14">
        <v>500</v>
      </c>
      <c r="X96" s="14">
        <v>500</v>
      </c>
      <c r="Y96" s="14">
        <v>500</v>
      </c>
      <c r="Z96" s="14">
        <v>500</v>
      </c>
      <c r="AA96" s="14">
        <v>500</v>
      </c>
      <c r="AB96" s="14">
        <v>500</v>
      </c>
      <c r="AC96" s="14">
        <f t="shared" si="573"/>
        <v>6000</v>
      </c>
      <c r="AE96" s="73" t="s">
        <v>55</v>
      </c>
      <c r="AF96" s="14">
        <v>3000</v>
      </c>
      <c r="AG96" s="14">
        <v>3000</v>
      </c>
      <c r="AH96" s="14">
        <v>3000</v>
      </c>
    </row>
    <row r="97" spans="1:34">
      <c r="A97" s="1" t="s">
        <v>17</v>
      </c>
      <c r="B97" s="14">
        <f>SUM(B92:B96)</f>
        <v>14000</v>
      </c>
      <c r="C97" s="14">
        <f t="shared" ref="C97:M97" si="574">SUM(C92:C96)</f>
        <v>14000</v>
      </c>
      <c r="D97" s="14">
        <f t="shared" si="574"/>
        <v>14000</v>
      </c>
      <c r="E97" s="14">
        <f t="shared" si="574"/>
        <v>14000</v>
      </c>
      <c r="F97" s="14">
        <f t="shared" si="574"/>
        <v>14000</v>
      </c>
      <c r="G97" s="14">
        <f t="shared" si="574"/>
        <v>14000</v>
      </c>
      <c r="H97" s="14">
        <f t="shared" si="574"/>
        <v>14000</v>
      </c>
      <c r="I97" s="14">
        <f t="shared" si="574"/>
        <v>14000</v>
      </c>
      <c r="J97" s="14">
        <f t="shared" si="574"/>
        <v>14000</v>
      </c>
      <c r="K97" s="14">
        <f t="shared" si="574"/>
        <v>14000</v>
      </c>
      <c r="L97" s="14">
        <f t="shared" si="574"/>
        <v>14000</v>
      </c>
      <c r="M97" s="14">
        <f t="shared" si="574"/>
        <v>14000</v>
      </c>
      <c r="N97" s="14">
        <f t="shared" si="572"/>
        <v>168000</v>
      </c>
      <c r="P97" s="1" t="s">
        <v>17</v>
      </c>
      <c r="Q97" s="14">
        <f>SUM(Q92:Q96)</f>
        <v>14070</v>
      </c>
      <c r="R97" s="14">
        <f t="shared" ref="R97" si="575">SUM(R92:R96)</f>
        <v>14070</v>
      </c>
      <c r="S97" s="14">
        <f t="shared" ref="S97" si="576">SUM(S92:S96)</f>
        <v>14070</v>
      </c>
      <c r="T97" s="14">
        <f t="shared" ref="T97" si="577">SUM(T92:T96)</f>
        <v>14070</v>
      </c>
      <c r="U97" s="14">
        <f t="shared" ref="U97" si="578">SUM(U92:U96)</f>
        <v>14070</v>
      </c>
      <c r="V97" s="14">
        <f t="shared" ref="V97" si="579">SUM(V92:V96)</f>
        <v>14070</v>
      </c>
      <c r="W97" s="14">
        <f t="shared" ref="W97" si="580">SUM(W92:W96)</f>
        <v>14070</v>
      </c>
      <c r="X97" s="14">
        <f t="shared" ref="X97" si="581">SUM(X92:X96)</f>
        <v>14070</v>
      </c>
      <c r="Y97" s="14">
        <f t="shared" ref="Y97" si="582">SUM(Y92:Y96)</f>
        <v>14070</v>
      </c>
      <c r="Z97" s="14">
        <f t="shared" ref="Z97" si="583">SUM(Z92:Z96)</f>
        <v>14070</v>
      </c>
      <c r="AA97" s="14">
        <f t="shared" ref="AA97" si="584">SUM(AA92:AA96)</f>
        <v>14070</v>
      </c>
      <c r="AB97" s="14">
        <f t="shared" ref="AB97" si="585">SUM(AB92:AB96)</f>
        <v>14070</v>
      </c>
      <c r="AC97" s="14">
        <f t="shared" si="573"/>
        <v>168840</v>
      </c>
      <c r="AE97" s="72" t="s">
        <v>17</v>
      </c>
      <c r="AF97" s="14">
        <f>SUM(AF92:AF96)</f>
        <v>98738.8</v>
      </c>
      <c r="AG97" s="14">
        <f t="shared" ref="AG97:AH97" si="586">SUM(AG92:AG96)</f>
        <v>109700.516</v>
      </c>
      <c r="AH97" s="14">
        <f t="shared" si="586"/>
        <v>120729.55212000001</v>
      </c>
    </row>
    <row r="98" spans="1:34">
      <c r="A98" s="21" t="s">
        <v>91</v>
      </c>
      <c r="B98" s="14">
        <f>B97-B95</f>
        <v>13000</v>
      </c>
      <c r="C98" s="14">
        <f t="shared" ref="C98:M98" si="587">C97-C95</f>
        <v>13000</v>
      </c>
      <c r="D98" s="14">
        <f t="shared" si="587"/>
        <v>13000</v>
      </c>
      <c r="E98" s="14">
        <f t="shared" si="587"/>
        <v>13000</v>
      </c>
      <c r="F98" s="14">
        <f t="shared" si="587"/>
        <v>13000</v>
      </c>
      <c r="G98" s="14">
        <f t="shared" si="587"/>
        <v>13000</v>
      </c>
      <c r="H98" s="14">
        <f t="shared" si="587"/>
        <v>13000</v>
      </c>
      <c r="I98" s="14">
        <f t="shared" si="587"/>
        <v>13000</v>
      </c>
      <c r="J98" s="14">
        <f t="shared" si="587"/>
        <v>13000</v>
      </c>
      <c r="K98" s="14">
        <f t="shared" si="587"/>
        <v>13000</v>
      </c>
      <c r="L98" s="14">
        <f t="shared" si="587"/>
        <v>13000</v>
      </c>
      <c r="M98" s="14">
        <f t="shared" si="587"/>
        <v>13000</v>
      </c>
      <c r="N98" s="14">
        <f>SUM(B98:M98)</f>
        <v>156000</v>
      </c>
      <c r="P98" s="21" t="s">
        <v>91</v>
      </c>
      <c r="Q98" s="14">
        <f>Q97-Q95</f>
        <v>13070</v>
      </c>
      <c r="R98" s="14">
        <f t="shared" ref="R98" si="588">R97-R95</f>
        <v>13070</v>
      </c>
      <c r="S98" s="14">
        <f t="shared" ref="S98" si="589">S97-S95</f>
        <v>13070</v>
      </c>
      <c r="T98" s="14">
        <f t="shared" ref="T98" si="590">T97-T95</f>
        <v>13070</v>
      </c>
      <c r="U98" s="14">
        <f t="shared" ref="U98" si="591">U97-U95</f>
        <v>13070</v>
      </c>
      <c r="V98" s="14">
        <f t="shared" ref="V98" si="592">V97-V95</f>
        <v>13070</v>
      </c>
      <c r="W98" s="14">
        <f t="shared" ref="W98" si="593">W97-W95</f>
        <v>13070</v>
      </c>
      <c r="X98" s="14">
        <f t="shared" ref="X98" si="594">X97-X95</f>
        <v>13070</v>
      </c>
      <c r="Y98" s="14">
        <f t="shared" ref="Y98" si="595">Y97-Y95</f>
        <v>13070</v>
      </c>
      <c r="Z98" s="14">
        <f t="shared" ref="Z98" si="596">Z97-Z95</f>
        <v>13070</v>
      </c>
      <c r="AA98" s="14">
        <f t="shared" ref="AA98" si="597">AA97-AA95</f>
        <v>13070</v>
      </c>
      <c r="AB98" s="14">
        <f t="shared" ref="AB98" si="598">AB97-AB95</f>
        <v>13070</v>
      </c>
      <c r="AC98" s="14">
        <f>SUM(Q98:AB98)</f>
        <v>156840</v>
      </c>
      <c r="AE98" s="74" t="s">
        <v>91</v>
      </c>
      <c r="AF98" s="14">
        <f>AF97-AF95</f>
        <v>86738.8</v>
      </c>
      <c r="AG98" s="14">
        <f t="shared" ref="AG98:AH98" si="599">AG97-AG95</f>
        <v>97700.516000000003</v>
      </c>
      <c r="AH98" s="14">
        <f t="shared" si="599"/>
        <v>108729.55212000001</v>
      </c>
    </row>
    <row r="100" spans="1:34" ht="15.75">
      <c r="A100" s="42" t="s">
        <v>111</v>
      </c>
      <c r="B100" s="22"/>
    </row>
    <row r="101" spans="1:34">
      <c r="B101" t="s">
        <v>110</v>
      </c>
    </row>
    <row r="102" spans="1:34">
      <c r="A102" t="s">
        <v>107</v>
      </c>
      <c r="B102">
        <f>B21*B27+B29*B35+B37*B43+B45*B51+B53*B59+B61*B67</f>
        <v>345</v>
      </c>
    </row>
    <row r="103" spans="1:34">
      <c r="A103" t="s">
        <v>69</v>
      </c>
      <c r="B103">
        <f>6*4</f>
        <v>24</v>
      </c>
    </row>
    <row r="104" spans="1:34">
      <c r="A104" t="s">
        <v>108</v>
      </c>
      <c r="B104" s="41">
        <f>N88/N16</f>
        <v>69.230769230769226</v>
      </c>
    </row>
    <row r="105" spans="1:34">
      <c r="A105" t="s">
        <v>109</v>
      </c>
      <c r="B105" s="41">
        <f>SUM(B102:B104)</f>
        <v>438.23076923076923</v>
      </c>
    </row>
  </sheetData>
  <mergeCells count="13">
    <mergeCell ref="A100:B100"/>
    <mergeCell ref="A18:N18"/>
    <mergeCell ref="A73:N73"/>
    <mergeCell ref="A81:N81"/>
    <mergeCell ref="A90:N90"/>
    <mergeCell ref="P18:AC18"/>
    <mergeCell ref="P73:AC73"/>
    <mergeCell ref="P81:AC81"/>
    <mergeCell ref="P90:AC90"/>
    <mergeCell ref="A1:N1"/>
    <mergeCell ref="A10:N10"/>
    <mergeCell ref="P1:AC1"/>
    <mergeCell ref="P10:AC10"/>
  </mergeCells>
  <pageMargins left="0.7" right="0.7" top="0.75" bottom="0.75" header="0.3" footer="0.3"/>
  <pageSetup orientation="portrait" horizontalDpi="300" verticalDpi="30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7"/>
  <sheetViews>
    <sheetView topLeftCell="B3" workbookViewId="0">
      <selection activeCell="AC27" sqref="AC27"/>
    </sheetView>
  </sheetViews>
  <sheetFormatPr defaultRowHeight="15"/>
  <cols>
    <col min="1" max="1" width="20.85546875" bestFit="1" customWidth="1"/>
    <col min="2" max="9" width="9" bestFit="1" customWidth="1"/>
    <col min="10" max="13" width="8" bestFit="1" customWidth="1"/>
    <col min="14" max="14" width="9" bestFit="1" customWidth="1"/>
    <col min="16" max="16" width="20.85546875" bestFit="1" customWidth="1"/>
    <col min="17" max="28" width="9" bestFit="1" customWidth="1"/>
    <col min="29" max="29" width="10.5703125" bestFit="1" customWidth="1"/>
    <col min="31" max="31" width="20.85546875" bestFit="1" customWidth="1"/>
    <col min="32" max="32" width="10.5703125" bestFit="1" customWidth="1"/>
    <col min="33" max="34" width="12" bestFit="1" customWidth="1"/>
  </cols>
  <sheetData>
    <row r="1" spans="1:34" ht="15.75">
      <c r="A1" s="1" t="s">
        <v>105</v>
      </c>
      <c r="B1" s="39" t="s">
        <v>57</v>
      </c>
      <c r="C1" s="39" t="s">
        <v>58</v>
      </c>
      <c r="D1" s="39" t="s">
        <v>59</v>
      </c>
      <c r="E1" s="39" t="s">
        <v>3</v>
      </c>
      <c r="F1" s="39" t="s">
        <v>4</v>
      </c>
      <c r="G1" s="39" t="s">
        <v>60</v>
      </c>
      <c r="H1" s="39" t="s">
        <v>6</v>
      </c>
      <c r="I1" s="39" t="s">
        <v>61</v>
      </c>
      <c r="J1" s="39" t="s">
        <v>62</v>
      </c>
      <c r="K1" s="39" t="s">
        <v>63</v>
      </c>
      <c r="L1" s="39" t="s">
        <v>64</v>
      </c>
      <c r="M1" s="39" t="s">
        <v>65</v>
      </c>
      <c r="N1" s="39" t="s">
        <v>17</v>
      </c>
      <c r="P1" s="1" t="s">
        <v>106</v>
      </c>
      <c r="Q1" s="39" t="s">
        <v>57</v>
      </c>
      <c r="R1" s="39" t="s">
        <v>58</v>
      </c>
      <c r="S1" s="39" t="s">
        <v>59</v>
      </c>
      <c r="T1" s="39" t="s">
        <v>3</v>
      </c>
      <c r="U1" s="39" t="s">
        <v>4</v>
      </c>
      <c r="V1" s="39" t="s">
        <v>60</v>
      </c>
      <c r="W1" s="39" t="s">
        <v>6</v>
      </c>
      <c r="X1" s="39" t="s">
        <v>61</v>
      </c>
      <c r="Y1" s="39" t="s">
        <v>62</v>
      </c>
      <c r="Z1" s="39" t="s">
        <v>63</v>
      </c>
      <c r="AA1" s="39" t="s">
        <v>64</v>
      </c>
      <c r="AB1" s="39" t="s">
        <v>65</v>
      </c>
      <c r="AC1" s="39" t="s">
        <v>17</v>
      </c>
      <c r="AF1" s="56" t="s">
        <v>116</v>
      </c>
      <c r="AG1" s="56" t="s">
        <v>117</v>
      </c>
      <c r="AH1" s="56" t="s">
        <v>118</v>
      </c>
    </row>
    <row r="2" spans="1:34" ht="15.75">
      <c r="A2" s="21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P2" s="21" t="s">
        <v>66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E2" s="21" t="s">
        <v>66</v>
      </c>
    </row>
    <row r="3" spans="1:34">
      <c r="A3" t="s">
        <v>67</v>
      </c>
      <c r="B3">
        <f>sales!B7</f>
        <v>0</v>
      </c>
      <c r="C3">
        <f>sales!C7</f>
        <v>9000</v>
      </c>
      <c r="D3">
        <f>sales!D7</f>
        <v>9000</v>
      </c>
      <c r="E3">
        <f>sales!E7</f>
        <v>9000</v>
      </c>
      <c r="F3">
        <f>sales!F7</f>
        <v>13500</v>
      </c>
      <c r="G3">
        <f>sales!G7</f>
        <v>13500</v>
      </c>
      <c r="H3">
        <f>sales!H7</f>
        <v>18000</v>
      </c>
      <c r="I3">
        <f>sales!I7</f>
        <v>18000</v>
      </c>
      <c r="J3">
        <f>sales!J7</f>
        <v>27000</v>
      </c>
      <c r="K3">
        <f>sales!K7</f>
        <v>36000</v>
      </c>
      <c r="L3">
        <f>sales!L7</f>
        <v>45000</v>
      </c>
      <c r="M3">
        <f>sales!M7</f>
        <v>67500</v>
      </c>
      <c r="N3">
        <f>sales!N7</f>
        <v>198000</v>
      </c>
      <c r="P3" t="s">
        <v>67</v>
      </c>
      <c r="Q3">
        <f>sales!Q7</f>
        <v>135000</v>
      </c>
      <c r="R3">
        <f>sales!R7</f>
        <v>144000</v>
      </c>
      <c r="S3">
        <f>sales!S7</f>
        <v>144000</v>
      </c>
      <c r="T3">
        <f>sales!T7</f>
        <v>144000</v>
      </c>
      <c r="U3">
        <f>sales!U7</f>
        <v>168000</v>
      </c>
      <c r="V3">
        <f>sales!V7</f>
        <v>168000</v>
      </c>
      <c r="W3">
        <f>sales!W7</f>
        <v>192000</v>
      </c>
      <c r="X3">
        <f>sales!X7</f>
        <v>192000</v>
      </c>
      <c r="Y3">
        <f>sales!Y7</f>
        <v>192000</v>
      </c>
      <c r="Z3">
        <f>sales!Z7</f>
        <v>240000</v>
      </c>
      <c r="AA3">
        <f>sales!AA7</f>
        <v>240000</v>
      </c>
      <c r="AB3">
        <f>sales!AB5</f>
        <v>288000</v>
      </c>
      <c r="AC3">
        <f>sales!AC7</f>
        <v>1959000</v>
      </c>
      <c r="AE3" t="s">
        <v>67</v>
      </c>
      <c r="AF3">
        <f>sales!AF7</f>
        <v>2796000</v>
      </c>
      <c r="AG3">
        <f>sales!AG7</f>
        <v>3960000</v>
      </c>
      <c r="AH3">
        <f>sales!AH7</f>
        <v>5323500</v>
      </c>
    </row>
    <row r="4" spans="1:34">
      <c r="A4" t="s">
        <v>68</v>
      </c>
      <c r="B4">
        <f>sales!B70</f>
        <v>13800</v>
      </c>
      <c r="C4">
        <f>sales!C70</f>
        <v>7928</v>
      </c>
      <c r="D4">
        <f>sales!D70</f>
        <v>9322</v>
      </c>
      <c r="E4">
        <f>sales!E70</f>
        <v>11378</v>
      </c>
      <c r="F4">
        <f>sales!F70</f>
        <v>12772</v>
      </c>
      <c r="G4">
        <f>sales!G70</f>
        <v>15525</v>
      </c>
      <c r="H4">
        <f>sales!H70</f>
        <v>20700</v>
      </c>
      <c r="I4">
        <f>sales!I70</f>
        <v>19600</v>
      </c>
      <c r="J4">
        <f>sales!J70</f>
        <v>15653</v>
      </c>
      <c r="K4">
        <f>sales!K70</f>
        <v>25375</v>
      </c>
      <c r="L4">
        <f>sales!L70</f>
        <v>37997</v>
      </c>
      <c r="M4">
        <f>sales!M70</f>
        <v>34800</v>
      </c>
      <c r="N4">
        <f>sales!N70</f>
        <v>224850</v>
      </c>
      <c r="P4" t="s">
        <v>68</v>
      </c>
      <c r="Q4">
        <f>sales!Q70</f>
        <v>42004.5</v>
      </c>
      <c r="R4">
        <f>sales!R70</f>
        <v>39149.5</v>
      </c>
      <c r="S4">
        <f>sales!S70</f>
        <v>39333.5</v>
      </c>
      <c r="T4">
        <f>sales!T70</f>
        <v>42479</v>
      </c>
      <c r="U4">
        <f>sales!U70</f>
        <v>45283.5</v>
      </c>
      <c r="V4">
        <f>sales!V70</f>
        <v>47600</v>
      </c>
      <c r="W4">
        <f>sales!W70</f>
        <v>49144.5</v>
      </c>
      <c r="X4">
        <f>sales!X70</f>
        <v>54980.5</v>
      </c>
      <c r="Y4">
        <f>sales!Y70</f>
        <v>61044.5</v>
      </c>
      <c r="Z4">
        <f>sales!Z70</f>
        <v>66880.5</v>
      </c>
      <c r="AA4">
        <f>sales!AA70</f>
        <v>71400</v>
      </c>
      <c r="AB4">
        <f>sales!AB70</f>
        <v>43200</v>
      </c>
      <c r="AC4">
        <f>sales!AC70</f>
        <v>602500</v>
      </c>
      <c r="AE4" t="s">
        <v>68</v>
      </c>
      <c r="AF4">
        <f>sales!AF70</f>
        <v>1231650</v>
      </c>
      <c r="AG4">
        <f>sales!AG70</f>
        <v>1594600</v>
      </c>
      <c r="AH4">
        <f>sales!AH70</f>
        <v>1213800</v>
      </c>
    </row>
    <row r="5" spans="1:34">
      <c r="A5" t="s">
        <v>69</v>
      </c>
      <c r="B5">
        <f>sales!B79</f>
        <v>720</v>
      </c>
      <c r="C5">
        <f>sales!C79</f>
        <v>480</v>
      </c>
      <c r="D5">
        <f>sales!D79</f>
        <v>600</v>
      </c>
      <c r="E5">
        <f>sales!E79</f>
        <v>720</v>
      </c>
      <c r="F5">
        <f>sales!F79</f>
        <v>840</v>
      </c>
      <c r="G5">
        <f>sales!G79</f>
        <v>960</v>
      </c>
      <c r="H5">
        <f>sales!H79</f>
        <v>1200</v>
      </c>
      <c r="I5">
        <f>sales!I79</f>
        <v>1680</v>
      </c>
      <c r="J5">
        <f>sales!J79</f>
        <v>2160</v>
      </c>
      <c r="K5">
        <f>sales!K79</f>
        <v>3000</v>
      </c>
      <c r="L5">
        <f>sales!L79</f>
        <v>5400</v>
      </c>
      <c r="M5">
        <f>sales!M79</f>
        <v>7200</v>
      </c>
      <c r="N5">
        <f>sales!N79</f>
        <v>24960</v>
      </c>
      <c r="P5" t="s">
        <v>69</v>
      </c>
      <c r="Q5">
        <f>sales!Q79</f>
        <v>3600</v>
      </c>
      <c r="R5">
        <f>sales!R79</f>
        <v>6900</v>
      </c>
      <c r="S5">
        <f>sales!S79</f>
        <v>6250</v>
      </c>
      <c r="T5">
        <f>sales!T79</f>
        <v>7000</v>
      </c>
      <c r="U5">
        <f>sales!U79</f>
        <v>7250</v>
      </c>
      <c r="V5">
        <f>sales!V79</f>
        <v>8000</v>
      </c>
      <c r="W5">
        <f>sales!W79</f>
        <v>8000</v>
      </c>
      <c r="X5">
        <f>sales!X79</f>
        <v>8500</v>
      </c>
      <c r="Y5">
        <f>sales!Y79</f>
        <v>10000</v>
      </c>
      <c r="Z5">
        <f>sales!Z79</f>
        <v>10500</v>
      </c>
      <c r="AA5">
        <f>sales!AA79</f>
        <v>12000</v>
      </c>
      <c r="AB5">
        <f>sales!AB79</f>
        <v>12000</v>
      </c>
      <c r="AC5">
        <f>sales!AC79</f>
        <v>100000</v>
      </c>
      <c r="AE5" t="s">
        <v>69</v>
      </c>
      <c r="AF5">
        <f>sales!AF79</f>
        <v>99200</v>
      </c>
      <c r="AG5">
        <f>sales!AG79</f>
        <v>145250</v>
      </c>
      <c r="AH5">
        <f>sales!AH79</f>
        <v>153000</v>
      </c>
    </row>
    <row r="6" spans="1:34">
      <c r="A6" t="s">
        <v>70</v>
      </c>
      <c r="B6">
        <f>sales!B88</f>
        <v>6000</v>
      </c>
      <c r="C6">
        <f>sales!C88</f>
        <v>6000</v>
      </c>
      <c r="D6">
        <f>sales!D88</f>
        <v>6000</v>
      </c>
      <c r="E6">
        <f>sales!E88</f>
        <v>6000</v>
      </c>
      <c r="F6">
        <f>sales!F88</f>
        <v>6000</v>
      </c>
      <c r="G6">
        <f>sales!G88</f>
        <v>6000</v>
      </c>
      <c r="H6">
        <f>sales!H88</f>
        <v>6000</v>
      </c>
      <c r="I6">
        <f>sales!I88</f>
        <v>6000</v>
      </c>
      <c r="J6">
        <f>sales!J88</f>
        <v>6000</v>
      </c>
      <c r="K6">
        <f>sales!K88</f>
        <v>6000</v>
      </c>
      <c r="L6">
        <f>sales!L88</f>
        <v>6000</v>
      </c>
      <c r="M6">
        <f>sales!M88</f>
        <v>6000</v>
      </c>
      <c r="N6">
        <f>sales!N88</f>
        <v>72000</v>
      </c>
      <c r="P6" t="s">
        <v>70</v>
      </c>
      <c r="Q6">
        <f>sales!Q88</f>
        <v>6000</v>
      </c>
      <c r="R6">
        <f>sales!R88</f>
        <v>6000</v>
      </c>
      <c r="S6">
        <f>sales!S88</f>
        <v>6000</v>
      </c>
      <c r="T6">
        <f>sales!T88</f>
        <v>6000</v>
      </c>
      <c r="U6">
        <f>sales!U88</f>
        <v>6000</v>
      </c>
      <c r="V6">
        <f>sales!V88</f>
        <v>6000</v>
      </c>
      <c r="W6">
        <f>sales!W88</f>
        <v>6000</v>
      </c>
      <c r="X6">
        <f>sales!X88</f>
        <v>6000</v>
      </c>
      <c r="Y6">
        <f>sales!Y88</f>
        <v>6000</v>
      </c>
      <c r="Z6">
        <f>sales!Z88</f>
        <v>6000</v>
      </c>
      <c r="AA6">
        <f>sales!AA88</f>
        <v>6000</v>
      </c>
      <c r="AB6">
        <f>sales!AB88</f>
        <v>6000</v>
      </c>
      <c r="AC6">
        <f>sales!AC88</f>
        <v>72000</v>
      </c>
      <c r="AE6" t="s">
        <v>70</v>
      </c>
      <c r="AF6">
        <f>sales!AF88</f>
        <v>60000</v>
      </c>
      <c r="AG6">
        <f>sales!AG88</f>
        <v>60000</v>
      </c>
      <c r="AH6">
        <f>sales!AH88</f>
        <v>59000</v>
      </c>
    </row>
    <row r="7" spans="1:34">
      <c r="A7" t="s">
        <v>71</v>
      </c>
      <c r="B7">
        <f>sales!B98</f>
        <v>13000</v>
      </c>
      <c r="C7">
        <f>sales!C98</f>
        <v>13000</v>
      </c>
      <c r="D7">
        <f>sales!D98</f>
        <v>13000</v>
      </c>
      <c r="E7">
        <f>sales!E98</f>
        <v>13000</v>
      </c>
      <c r="F7">
        <f>sales!F98</f>
        <v>13000</v>
      </c>
      <c r="G7">
        <f>sales!G98</f>
        <v>13000</v>
      </c>
      <c r="H7">
        <f>sales!H98</f>
        <v>13000</v>
      </c>
      <c r="I7">
        <f>sales!I98</f>
        <v>13000</v>
      </c>
      <c r="J7">
        <f>sales!J98</f>
        <v>13000</v>
      </c>
      <c r="K7">
        <f>sales!K98</f>
        <v>13000</v>
      </c>
      <c r="L7">
        <f>sales!L98</f>
        <v>13000</v>
      </c>
      <c r="M7">
        <f>sales!M98</f>
        <v>13000</v>
      </c>
      <c r="N7">
        <f>sales!N98</f>
        <v>156000</v>
      </c>
      <c r="P7" t="s">
        <v>71</v>
      </c>
      <c r="Q7">
        <f>sales!Q98</f>
        <v>13070</v>
      </c>
      <c r="R7">
        <f>sales!R98</f>
        <v>13070</v>
      </c>
      <c r="S7">
        <f>sales!S98</f>
        <v>13070</v>
      </c>
      <c r="T7">
        <f>sales!T98</f>
        <v>13070</v>
      </c>
      <c r="U7">
        <f>sales!U98</f>
        <v>13070</v>
      </c>
      <c r="V7">
        <f>sales!V98</f>
        <v>13070</v>
      </c>
      <c r="W7">
        <f>sales!W98</f>
        <v>13070</v>
      </c>
      <c r="X7">
        <f>sales!X98</f>
        <v>13070</v>
      </c>
      <c r="Y7">
        <f>sales!Y98</f>
        <v>13070</v>
      </c>
      <c r="Z7">
        <f>sales!Z98</f>
        <v>13070</v>
      </c>
      <c r="AA7">
        <f>sales!AA98</f>
        <v>13070</v>
      </c>
      <c r="AB7">
        <f>sales!AB98</f>
        <v>13070</v>
      </c>
      <c r="AC7">
        <f>sales!AC98</f>
        <v>156840</v>
      </c>
      <c r="AE7" t="s">
        <v>71</v>
      </c>
      <c r="AF7">
        <f>sales!AF98</f>
        <v>86738.8</v>
      </c>
      <c r="AG7">
        <f>sales!AG98</f>
        <v>97700.516000000003</v>
      </c>
      <c r="AH7">
        <f>sales!AH98</f>
        <v>108729.55212000001</v>
      </c>
    </row>
    <row r="9" spans="1:34">
      <c r="A9" t="s">
        <v>72</v>
      </c>
      <c r="B9">
        <f>B3-B4-B5-B6-B7</f>
        <v>-33520</v>
      </c>
      <c r="C9">
        <f t="shared" ref="C9:N9" si="0">C3-C4-C5-C6-C7</f>
        <v>-18408</v>
      </c>
      <c r="D9">
        <f t="shared" si="0"/>
        <v>-19922</v>
      </c>
      <c r="E9">
        <f t="shared" si="0"/>
        <v>-22098</v>
      </c>
      <c r="F9">
        <f t="shared" si="0"/>
        <v>-19112</v>
      </c>
      <c r="G9">
        <f t="shared" si="0"/>
        <v>-21985</v>
      </c>
      <c r="H9">
        <f t="shared" si="0"/>
        <v>-22900</v>
      </c>
      <c r="I9">
        <f t="shared" si="0"/>
        <v>-22280</v>
      </c>
      <c r="J9">
        <f t="shared" si="0"/>
        <v>-9813</v>
      </c>
      <c r="K9">
        <f t="shared" si="0"/>
        <v>-11375</v>
      </c>
      <c r="L9">
        <f t="shared" si="0"/>
        <v>-17397</v>
      </c>
      <c r="M9">
        <f t="shared" si="0"/>
        <v>6500</v>
      </c>
      <c r="N9">
        <f t="shared" si="0"/>
        <v>-279810</v>
      </c>
      <c r="P9" t="s">
        <v>72</v>
      </c>
      <c r="Q9">
        <f>Q3-Q4-Q5-Q6-Q7</f>
        <v>70325.5</v>
      </c>
      <c r="R9">
        <f>R3-R4-R5-R6-R7</f>
        <v>78880.5</v>
      </c>
      <c r="S9">
        <f>R3-S4-S5-S6-S7</f>
        <v>79346.5</v>
      </c>
      <c r="T9">
        <f>S3-T4-T5-T6-T7</f>
        <v>75451</v>
      </c>
      <c r="U9">
        <f>T3-U4-U5-U6-U7</f>
        <v>72396.5</v>
      </c>
      <c r="V9">
        <f>U3-V4-V5-V6-V7</f>
        <v>93330</v>
      </c>
      <c r="W9">
        <f>V3-W4-W5-W6-W7</f>
        <v>91785.5</v>
      </c>
      <c r="X9">
        <f>W3-X4-X5-X6-X7</f>
        <v>109449.5</v>
      </c>
      <c r="Y9">
        <f>X3-Y4-Y5-Y6-Y7</f>
        <v>101885.5</v>
      </c>
      <c r="Z9">
        <f>Y3-Z4-Z5-Z6-Z7</f>
        <v>95549.5</v>
      </c>
      <c r="AA9">
        <f>Z3-AA4-AA5-AA6-AA7</f>
        <v>137530</v>
      </c>
      <c r="AB9">
        <f>AA3-AB4-AB5-AB6-AB7</f>
        <v>165730</v>
      </c>
      <c r="AC9">
        <f t="shared" ref="R9:AC9" si="1">AC3-AC4-AC5-AC6-AC7</f>
        <v>1027660</v>
      </c>
      <c r="AE9" t="s">
        <v>72</v>
      </c>
      <c r="AF9">
        <f t="shared" ref="AF9:AH9" si="2">AF3-AF4-AF5-AF6-AF7</f>
        <v>1318411.2</v>
      </c>
      <c r="AG9">
        <f t="shared" si="2"/>
        <v>2062449.4839999999</v>
      </c>
      <c r="AH9">
        <f t="shared" si="2"/>
        <v>3788970.4478799999</v>
      </c>
    </row>
    <row r="11" spans="1:34">
      <c r="A11" s="21" t="s">
        <v>73</v>
      </c>
      <c r="P11" s="21" t="s">
        <v>73</v>
      </c>
      <c r="AE11" s="21" t="s">
        <v>73</v>
      </c>
    </row>
    <row r="12" spans="1:34">
      <c r="A12" t="s">
        <v>74</v>
      </c>
      <c r="B12">
        <v>10000</v>
      </c>
      <c r="P12" t="s">
        <v>74</v>
      </c>
      <c r="AE12" t="s">
        <v>74</v>
      </c>
    </row>
    <row r="13" spans="1:34">
      <c r="A13" t="s">
        <v>75</v>
      </c>
      <c r="B13">
        <v>50000</v>
      </c>
      <c r="P13" t="s">
        <v>75</v>
      </c>
      <c r="AE13" t="s">
        <v>75</v>
      </c>
    </row>
    <row r="14" spans="1:34">
      <c r="A14" t="s">
        <v>76</v>
      </c>
      <c r="B14" s="32">
        <f>-(B12+B13)</f>
        <v>-60000</v>
      </c>
      <c r="C14" s="32">
        <f t="shared" ref="C14:M14" si="3">-(C12+C13)</f>
        <v>0</v>
      </c>
      <c r="D14" s="32">
        <f t="shared" si="3"/>
        <v>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3">
        <f>SUM(B14:M14)</f>
        <v>-60000</v>
      </c>
      <c r="P14" t="s">
        <v>76</v>
      </c>
      <c r="Q14" s="32"/>
      <c r="R14" s="32">
        <f t="shared" ref="R14" si="4">-(R12+R13)</f>
        <v>0</v>
      </c>
      <c r="S14" s="32">
        <f t="shared" ref="S14" si="5">-(S12+S13)</f>
        <v>0</v>
      </c>
      <c r="T14" s="32">
        <f t="shared" ref="T14" si="6">-(T12+T13)</f>
        <v>0</v>
      </c>
      <c r="U14" s="32">
        <f t="shared" ref="U14" si="7">-(U12+U13)</f>
        <v>0</v>
      </c>
      <c r="V14" s="32">
        <f t="shared" ref="V14" si="8">-(V12+V13)</f>
        <v>0</v>
      </c>
      <c r="W14" s="32">
        <f t="shared" ref="W14" si="9">-(W12+W13)</f>
        <v>0</v>
      </c>
      <c r="X14" s="32">
        <f t="shared" ref="X14" si="10">-(X12+X13)</f>
        <v>0</v>
      </c>
      <c r="Y14" s="32">
        <f t="shared" ref="Y14" si="11">-(Y12+Y13)</f>
        <v>0</v>
      </c>
      <c r="Z14" s="32">
        <f t="shared" ref="Z14" si="12">-(Z12+Z13)</f>
        <v>0</v>
      </c>
      <c r="AA14" s="32">
        <f t="shared" ref="AA14" si="13">-(AA12+AA13)</f>
        <v>0</v>
      </c>
      <c r="AB14" s="32">
        <f t="shared" ref="AB14" si="14">-(AB12+AB13)</f>
        <v>0</v>
      </c>
      <c r="AC14" s="33">
        <f>SUM(Q14:AB14)</f>
        <v>0</v>
      </c>
      <c r="AE14" t="s">
        <v>76</v>
      </c>
      <c r="AF14" s="33">
        <f>SUM(T14:AE14)</f>
        <v>0</v>
      </c>
      <c r="AG14" s="33">
        <f>SUM(U14:AF14)</f>
        <v>0</v>
      </c>
      <c r="AH14" s="33">
        <f>SUM(V14:AG14)</f>
        <v>0</v>
      </c>
    </row>
    <row r="16" spans="1:34">
      <c r="A16" s="21" t="s">
        <v>77</v>
      </c>
      <c r="P16" s="21" t="s">
        <v>77</v>
      </c>
      <c r="AE16" s="21" t="s">
        <v>77</v>
      </c>
    </row>
    <row r="17" spans="1:34">
      <c r="A17" t="s">
        <v>78</v>
      </c>
      <c r="N17" s="32">
        <f>SUM(B17:M17)</f>
        <v>0</v>
      </c>
      <c r="P17" t="s">
        <v>78</v>
      </c>
      <c r="AC17" s="32">
        <f>SUM(Q17:AB17)</f>
        <v>0</v>
      </c>
      <c r="AE17" t="s">
        <v>78</v>
      </c>
      <c r="AF17" s="32">
        <f>SUM(T17:AE17)</f>
        <v>0</v>
      </c>
      <c r="AG17" s="32">
        <f>SUM(U17:AF17)</f>
        <v>0</v>
      </c>
      <c r="AH17" s="32">
        <f>SUM(V17:AG17)</f>
        <v>0</v>
      </c>
    </row>
    <row r="18" spans="1:34">
      <c r="A18" t="s">
        <v>79</v>
      </c>
      <c r="B18">
        <v>500000</v>
      </c>
      <c r="N18" s="32">
        <f>SUM(B18:M18)</f>
        <v>500000</v>
      </c>
      <c r="P18" t="s">
        <v>79</v>
      </c>
      <c r="AC18" s="32">
        <f>SUM(Q18:AB18)</f>
        <v>0</v>
      </c>
      <c r="AE18" t="s">
        <v>79</v>
      </c>
      <c r="AF18" s="32">
        <f>SUM(T18:AE18)</f>
        <v>0</v>
      </c>
      <c r="AG18" s="32">
        <f>SUM(U18:AF18)</f>
        <v>0</v>
      </c>
      <c r="AH18" s="32">
        <f>SUM(V18:AG18)</f>
        <v>0</v>
      </c>
    </row>
    <row r="19" spans="1:34">
      <c r="A19" t="s">
        <v>80</v>
      </c>
      <c r="N19" s="32">
        <f>SUM(B19:M19)</f>
        <v>0</v>
      </c>
      <c r="P19" t="s">
        <v>80</v>
      </c>
      <c r="Q19" s="38">
        <v>100000</v>
      </c>
      <c r="AC19" s="32">
        <f>SUM(Q19:AB19)</f>
        <v>100000</v>
      </c>
      <c r="AE19" t="s">
        <v>80</v>
      </c>
      <c r="AF19" s="32"/>
      <c r="AG19" s="32"/>
      <c r="AH19" s="32"/>
    </row>
    <row r="20" spans="1:34">
      <c r="A20" t="s">
        <v>81</v>
      </c>
      <c r="N20" s="32">
        <f>SUM(B20:M20)</f>
        <v>0</v>
      </c>
      <c r="P20" t="s">
        <v>81</v>
      </c>
      <c r="S20">
        <f>Q19*12%*3/12</f>
        <v>3000</v>
      </c>
      <c r="V20">
        <f>Q19*12%*3/12</f>
        <v>3000</v>
      </c>
      <c r="Y20" s="33">
        <f>Q19*12%*3/12</f>
        <v>3000</v>
      </c>
      <c r="AB20">
        <f>Q19*12%*3/12</f>
        <v>3000</v>
      </c>
      <c r="AC20" s="32">
        <f>SUM(Q20:AB20)</f>
        <v>12000</v>
      </c>
      <c r="AE20" t="s">
        <v>81</v>
      </c>
      <c r="AF20" s="32"/>
      <c r="AG20" s="32"/>
      <c r="AH20" s="32"/>
    </row>
    <row r="21" spans="1:34">
      <c r="A21" t="s">
        <v>82</v>
      </c>
      <c r="C21" s="38">
        <v>23354</v>
      </c>
      <c r="D21" s="38">
        <v>23354</v>
      </c>
      <c r="E21" s="38">
        <v>23354</v>
      </c>
      <c r="F21" s="38">
        <v>23354</v>
      </c>
      <c r="G21" s="38">
        <v>23354</v>
      </c>
      <c r="H21" s="38">
        <v>23354</v>
      </c>
      <c r="I21" s="38">
        <v>23354</v>
      </c>
      <c r="J21" s="38">
        <v>23354</v>
      </c>
      <c r="K21" s="38">
        <v>23354</v>
      </c>
      <c r="L21" s="38">
        <v>23354</v>
      </c>
      <c r="M21" s="38">
        <v>23354</v>
      </c>
      <c r="P21" t="s">
        <v>82</v>
      </c>
      <c r="Q21" s="38">
        <v>23354</v>
      </c>
      <c r="R21" s="38">
        <v>23354</v>
      </c>
      <c r="S21" s="38">
        <v>23354</v>
      </c>
      <c r="T21" s="38">
        <v>23354</v>
      </c>
      <c r="U21" s="38">
        <v>23354</v>
      </c>
      <c r="V21" s="38">
        <v>23354</v>
      </c>
      <c r="W21" s="38">
        <v>23354</v>
      </c>
      <c r="X21" s="38">
        <v>23354</v>
      </c>
      <c r="Y21" s="38">
        <v>23354</v>
      </c>
      <c r="Z21" s="38">
        <v>23354</v>
      </c>
      <c r="AA21" s="38">
        <v>23354</v>
      </c>
      <c r="AB21" s="38">
        <v>23354</v>
      </c>
      <c r="AE21" t="s">
        <v>82</v>
      </c>
    </row>
    <row r="22" spans="1:34">
      <c r="A22" t="s">
        <v>83</v>
      </c>
      <c r="P22" t="s">
        <v>83</v>
      </c>
      <c r="AE22" t="s">
        <v>83</v>
      </c>
    </row>
    <row r="23" spans="1:34">
      <c r="A23" t="s">
        <v>84</v>
      </c>
      <c r="B23">
        <f>B17+B18+B19-B20-B21-B22</f>
        <v>500000</v>
      </c>
      <c r="C23" s="32">
        <f>C17+C18+C19-C20-C21-C22</f>
        <v>-23354</v>
      </c>
      <c r="D23" s="32">
        <f>D17+D18+D19-D20-D21-D22</f>
        <v>-23354</v>
      </c>
      <c r="E23" s="32">
        <f>E17+E18+E19-E20-E21-E22</f>
        <v>-23354</v>
      </c>
      <c r="F23" s="32">
        <f>F17+F18+F19-F20-F21-F22</f>
        <v>-23354</v>
      </c>
      <c r="G23" s="32">
        <f>G17+G18+G19-G20-G21-G22</f>
        <v>-23354</v>
      </c>
      <c r="H23" s="32">
        <f>H17+H18+H19-H20-H21-H22</f>
        <v>-23354</v>
      </c>
      <c r="I23" s="32">
        <f>I17+I18+I19-I20-I21-I22</f>
        <v>-23354</v>
      </c>
      <c r="J23" s="32">
        <f>J17+J18+J19-J20-J21-J22</f>
        <v>-23354</v>
      </c>
      <c r="K23" s="32">
        <f>K17+K18+K19-K20-K21-K22</f>
        <v>-23354</v>
      </c>
      <c r="L23" s="32">
        <f>L17+L18+L19-L20-L21-L22</f>
        <v>-23354</v>
      </c>
      <c r="M23" s="32">
        <f>M17+M18+M19-M20-M21-M22</f>
        <v>-23354</v>
      </c>
      <c r="N23" s="32">
        <f>N17+N18+N19-N20-N21-N22</f>
        <v>500000</v>
      </c>
      <c r="P23" t="s">
        <v>84</v>
      </c>
      <c r="Q23">
        <f>Q17+Q18+Q19-Q20-Q21-Q22</f>
        <v>76646</v>
      </c>
      <c r="R23" s="32">
        <f>R17+R18+R19-R20-R21-R22</f>
        <v>-23354</v>
      </c>
      <c r="S23" s="32">
        <f>S17+S18+S19-S20-S21-S22</f>
        <v>-26354</v>
      </c>
      <c r="T23" s="32">
        <f>T17+T18+T19-T20-T21-T22</f>
        <v>-23354</v>
      </c>
      <c r="U23" s="32">
        <f>U17+U18+U19-U20-U21-U22</f>
        <v>-23354</v>
      </c>
      <c r="V23" s="32">
        <f>V17+V18+V19-V20-V21-V22</f>
        <v>-26354</v>
      </c>
      <c r="W23" s="32">
        <f>W17+W18+W19-W20-W21-W22</f>
        <v>-23354</v>
      </c>
      <c r="X23" s="32">
        <f>X17+X18+X19-X20-X21-X22</f>
        <v>-23354</v>
      </c>
      <c r="Y23" s="32">
        <f>Y17+Y18+Y19-Y20-Y21-Y22</f>
        <v>-26354</v>
      </c>
      <c r="Z23" s="32">
        <f>Z17+Z18+Z19-Z20-Z21-Z22</f>
        <v>-23354</v>
      </c>
      <c r="AA23" s="32">
        <f>AA17+AA18+AA19-AA20-AA21-AA22</f>
        <v>-23354</v>
      </c>
      <c r="AB23" s="32">
        <f>AB17+AB18+AB19-AB20-AB21-AB22</f>
        <v>-26354</v>
      </c>
      <c r="AC23" s="32">
        <f>AC17+AC18+AC19-AC20-AC21-AC22</f>
        <v>88000</v>
      </c>
      <c r="AE23" t="s">
        <v>84</v>
      </c>
      <c r="AF23" s="32">
        <f>AF17+AF18+AF19-AF20-AF21-AF22</f>
        <v>0</v>
      </c>
      <c r="AG23" s="32">
        <f>AG17+AG18+AG19-AG20-AG21-AG22</f>
        <v>0</v>
      </c>
      <c r="AH23" s="32">
        <f>AH17+AH18+AH19-AH20-AH21-AH22</f>
        <v>0</v>
      </c>
    </row>
    <row r="25" spans="1:34">
      <c r="A25" t="s">
        <v>85</v>
      </c>
      <c r="B25" s="33">
        <f>B9+B14+B23</f>
        <v>406480</v>
      </c>
      <c r="C25" s="33">
        <f t="shared" ref="C25:N25" si="15">C9+C14+C23</f>
        <v>-41762</v>
      </c>
      <c r="D25" s="33">
        <f t="shared" si="15"/>
        <v>-43276</v>
      </c>
      <c r="E25" s="33">
        <f t="shared" si="15"/>
        <v>-45452</v>
      </c>
      <c r="F25" s="33">
        <f t="shared" si="15"/>
        <v>-42466</v>
      </c>
      <c r="G25" s="33">
        <f t="shared" si="15"/>
        <v>-45339</v>
      </c>
      <c r="H25" s="33">
        <f t="shared" si="15"/>
        <v>-46254</v>
      </c>
      <c r="I25" s="33">
        <f t="shared" si="15"/>
        <v>-45634</v>
      </c>
      <c r="J25" s="33">
        <f t="shared" si="15"/>
        <v>-33167</v>
      </c>
      <c r="K25" s="33">
        <f t="shared" si="15"/>
        <v>-34729</v>
      </c>
      <c r="L25" s="33">
        <f t="shared" si="15"/>
        <v>-40751</v>
      </c>
      <c r="M25" s="33">
        <f t="shared" si="15"/>
        <v>-16854</v>
      </c>
      <c r="N25" s="33">
        <f t="shared" si="15"/>
        <v>160190</v>
      </c>
      <c r="P25" t="s">
        <v>85</v>
      </c>
      <c r="Q25" s="33">
        <f>Q9+Q14+Q23</f>
        <v>146971.5</v>
      </c>
      <c r="R25" s="33">
        <f t="shared" ref="R25:AC25" si="16">R9+R14+R23</f>
        <v>55526.5</v>
      </c>
      <c r="S25" s="33">
        <f t="shared" si="16"/>
        <v>52992.5</v>
      </c>
      <c r="T25" s="33">
        <f t="shared" si="16"/>
        <v>52097</v>
      </c>
      <c r="U25" s="33">
        <f t="shared" si="16"/>
        <v>49042.5</v>
      </c>
      <c r="V25" s="33">
        <f t="shared" si="16"/>
        <v>66976</v>
      </c>
      <c r="W25" s="33">
        <f t="shared" si="16"/>
        <v>68431.5</v>
      </c>
      <c r="X25" s="33">
        <f t="shared" si="16"/>
        <v>86095.5</v>
      </c>
      <c r="Y25" s="33">
        <f t="shared" si="16"/>
        <v>75531.5</v>
      </c>
      <c r="Z25" s="33">
        <f t="shared" si="16"/>
        <v>72195.5</v>
      </c>
      <c r="AA25" s="33">
        <f t="shared" si="16"/>
        <v>114176</v>
      </c>
      <c r="AB25" s="33">
        <f t="shared" si="16"/>
        <v>139376</v>
      </c>
      <c r="AC25" s="33">
        <f t="shared" si="16"/>
        <v>1115660</v>
      </c>
      <c r="AE25" t="s">
        <v>85</v>
      </c>
      <c r="AF25" s="33">
        <f t="shared" ref="AF25:AH25" si="17">AF9+AF14+AF23</f>
        <v>1318411.2</v>
      </c>
      <c r="AG25" s="33">
        <f t="shared" si="17"/>
        <v>2062449.4839999999</v>
      </c>
      <c r="AH25" s="33">
        <f t="shared" si="17"/>
        <v>3788970.4478799999</v>
      </c>
    </row>
    <row r="26" spans="1:34">
      <c r="A26" t="s">
        <v>86</v>
      </c>
      <c r="B26">
        <v>0</v>
      </c>
      <c r="C26" s="33">
        <f>B27</f>
        <v>406480</v>
      </c>
      <c r="D26" s="33">
        <f t="shared" ref="D26:M26" si="18">C27</f>
        <v>364718</v>
      </c>
      <c r="E26" s="33">
        <f t="shared" si="18"/>
        <v>321442</v>
      </c>
      <c r="F26" s="33">
        <f t="shared" si="18"/>
        <v>275990</v>
      </c>
      <c r="G26" s="33">
        <f t="shared" si="18"/>
        <v>233524</v>
      </c>
      <c r="H26" s="33">
        <f t="shared" si="18"/>
        <v>188185</v>
      </c>
      <c r="I26" s="33">
        <f t="shared" si="18"/>
        <v>141931</v>
      </c>
      <c r="J26" s="33">
        <f t="shared" si="18"/>
        <v>96297</v>
      </c>
      <c r="K26" s="33">
        <f t="shared" si="18"/>
        <v>63130</v>
      </c>
      <c r="L26" s="33">
        <f t="shared" si="18"/>
        <v>28401</v>
      </c>
      <c r="M26" s="33">
        <f t="shared" si="18"/>
        <v>-12350</v>
      </c>
      <c r="N26">
        <v>0</v>
      </c>
      <c r="P26" t="s">
        <v>86</v>
      </c>
      <c r="Q26" s="33">
        <f>M27</f>
        <v>-29204</v>
      </c>
      <c r="R26" s="33">
        <f>Q27</f>
        <v>117767.5</v>
      </c>
      <c r="S26" s="33">
        <f t="shared" ref="S26" si="19">R27</f>
        <v>173294</v>
      </c>
      <c r="T26" s="33">
        <f t="shared" ref="T26" si="20">S27</f>
        <v>226286.5</v>
      </c>
      <c r="U26" s="33">
        <f t="shared" ref="U26" si="21">T27</f>
        <v>278383.5</v>
      </c>
      <c r="V26" s="33">
        <f t="shared" ref="V26" si="22">U27</f>
        <v>327426</v>
      </c>
      <c r="W26" s="33">
        <f t="shared" ref="W26" si="23">V27</f>
        <v>394402</v>
      </c>
      <c r="X26" s="33">
        <f t="shared" ref="X26" si="24">W27</f>
        <v>462833.5</v>
      </c>
      <c r="Y26" s="33">
        <f t="shared" ref="Y26" si="25">X27</f>
        <v>548929</v>
      </c>
      <c r="Z26" s="33">
        <f t="shared" ref="Z26" si="26">Y27</f>
        <v>624460.5</v>
      </c>
      <c r="AA26" s="33">
        <f t="shared" ref="AA26" si="27">Z27</f>
        <v>696656</v>
      </c>
      <c r="AB26" s="33">
        <f t="shared" ref="AB26" si="28">AA27</f>
        <v>810832</v>
      </c>
      <c r="AC26">
        <v>0</v>
      </c>
      <c r="AE26" t="s">
        <v>86</v>
      </c>
      <c r="AF26">
        <v>0</v>
      </c>
      <c r="AG26">
        <v>0</v>
      </c>
      <c r="AH26">
        <v>0</v>
      </c>
    </row>
    <row r="27" spans="1:34">
      <c r="A27" t="s">
        <v>87</v>
      </c>
      <c r="B27" s="33">
        <f>B25+B26</f>
        <v>406480</v>
      </c>
      <c r="C27" s="33">
        <f t="shared" ref="C27:N27" si="29">C25+C26</f>
        <v>364718</v>
      </c>
      <c r="D27" s="33">
        <f t="shared" si="29"/>
        <v>321442</v>
      </c>
      <c r="E27" s="33">
        <f t="shared" si="29"/>
        <v>275990</v>
      </c>
      <c r="F27" s="33">
        <f t="shared" si="29"/>
        <v>233524</v>
      </c>
      <c r="G27" s="33">
        <f t="shared" si="29"/>
        <v>188185</v>
      </c>
      <c r="H27" s="33">
        <f t="shared" si="29"/>
        <v>141931</v>
      </c>
      <c r="I27" s="33">
        <f t="shared" si="29"/>
        <v>96297</v>
      </c>
      <c r="J27" s="33">
        <f t="shared" si="29"/>
        <v>63130</v>
      </c>
      <c r="K27" s="33">
        <f t="shared" si="29"/>
        <v>28401</v>
      </c>
      <c r="L27" s="33">
        <f t="shared" si="29"/>
        <v>-12350</v>
      </c>
      <c r="M27" s="33">
        <f t="shared" si="29"/>
        <v>-29204</v>
      </c>
      <c r="N27" s="33">
        <f t="shared" si="29"/>
        <v>160190</v>
      </c>
      <c r="P27" t="s">
        <v>87</v>
      </c>
      <c r="Q27" s="33">
        <f>Q25+Q26</f>
        <v>117767.5</v>
      </c>
      <c r="R27" s="33">
        <f t="shared" ref="R27:AC27" si="30">R25+R26</f>
        <v>173294</v>
      </c>
      <c r="S27" s="33">
        <f t="shared" si="30"/>
        <v>226286.5</v>
      </c>
      <c r="T27" s="33">
        <f t="shared" si="30"/>
        <v>278383.5</v>
      </c>
      <c r="U27" s="33">
        <f t="shared" si="30"/>
        <v>327426</v>
      </c>
      <c r="V27" s="33">
        <f t="shared" si="30"/>
        <v>394402</v>
      </c>
      <c r="W27" s="33">
        <f t="shared" si="30"/>
        <v>462833.5</v>
      </c>
      <c r="X27" s="33">
        <f t="shared" si="30"/>
        <v>548929</v>
      </c>
      <c r="Y27" s="33">
        <f t="shared" si="30"/>
        <v>624460.5</v>
      </c>
      <c r="Z27" s="33">
        <f t="shared" si="30"/>
        <v>696656</v>
      </c>
      <c r="AA27" s="33">
        <f t="shared" si="30"/>
        <v>810832</v>
      </c>
      <c r="AB27" s="33">
        <f t="shared" si="30"/>
        <v>950208</v>
      </c>
      <c r="AC27" s="33">
        <f t="shared" si="30"/>
        <v>1115660</v>
      </c>
      <c r="AE27" t="s">
        <v>87</v>
      </c>
      <c r="AF27" s="33">
        <f t="shared" ref="AF27:AH27" si="31">AF25+AF26</f>
        <v>1318411.2</v>
      </c>
      <c r="AG27" s="33">
        <f t="shared" si="31"/>
        <v>2062449.4839999999</v>
      </c>
      <c r="AH27" s="33">
        <f t="shared" si="31"/>
        <v>3788970.4478799999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"/>
  <sheetViews>
    <sheetView topLeftCell="B1" workbookViewId="0">
      <selection activeCell="S6" sqref="S6"/>
    </sheetView>
  </sheetViews>
  <sheetFormatPr defaultRowHeight="15"/>
  <cols>
    <col min="1" max="1" width="17.7109375" customWidth="1"/>
    <col min="16" max="16" width="17.140625" customWidth="1"/>
    <col min="29" max="29" width="10.42578125" customWidth="1"/>
    <col min="31" max="31" width="18.85546875" bestFit="1" customWidth="1"/>
    <col min="32" max="34" width="13.28515625" bestFit="1" customWidth="1"/>
  </cols>
  <sheetData>
    <row r="1" spans="1:34" ht="15.75">
      <c r="B1" s="39" t="s">
        <v>57</v>
      </c>
      <c r="C1" s="39" t="s">
        <v>58</v>
      </c>
      <c r="D1" s="39" t="s">
        <v>59</v>
      </c>
      <c r="E1" s="39" t="s">
        <v>3</v>
      </c>
      <c r="F1" s="39" t="s">
        <v>4</v>
      </c>
      <c r="G1" s="39" t="s">
        <v>60</v>
      </c>
      <c r="H1" s="39" t="s">
        <v>6</v>
      </c>
      <c r="I1" s="39" t="s">
        <v>61</v>
      </c>
      <c r="J1" s="39" t="s">
        <v>62</v>
      </c>
      <c r="K1" s="39" t="s">
        <v>63</v>
      </c>
      <c r="L1" s="39" t="s">
        <v>64</v>
      </c>
      <c r="M1" s="39" t="s">
        <v>65</v>
      </c>
      <c r="N1" s="39" t="s">
        <v>17</v>
      </c>
      <c r="Q1" s="39" t="s">
        <v>57</v>
      </c>
      <c r="R1" s="39" t="s">
        <v>58</v>
      </c>
      <c r="S1" s="39" t="s">
        <v>59</v>
      </c>
      <c r="T1" s="39" t="s">
        <v>3</v>
      </c>
      <c r="U1" s="39" t="s">
        <v>4</v>
      </c>
      <c r="V1" s="39" t="s">
        <v>60</v>
      </c>
      <c r="W1" s="39" t="s">
        <v>6</v>
      </c>
      <c r="X1" s="39" t="s">
        <v>61</v>
      </c>
      <c r="Y1" s="39" t="s">
        <v>62</v>
      </c>
      <c r="Z1" s="39" t="s">
        <v>63</v>
      </c>
      <c r="AA1" s="39" t="s">
        <v>64</v>
      </c>
      <c r="AB1" s="39" t="s">
        <v>65</v>
      </c>
      <c r="AC1" s="39" t="s">
        <v>17</v>
      </c>
      <c r="AE1" s="12"/>
      <c r="AF1" s="55" t="s">
        <v>116</v>
      </c>
      <c r="AG1" s="55" t="s">
        <v>117</v>
      </c>
      <c r="AH1" s="55" t="s">
        <v>118</v>
      </c>
    </row>
    <row r="2" spans="1:34">
      <c r="A2" s="1" t="s">
        <v>98</v>
      </c>
      <c r="B2">
        <f>sales!B5</f>
        <v>9000</v>
      </c>
      <c r="C2">
        <f>sales!C5</f>
        <v>9000</v>
      </c>
      <c r="D2">
        <f>sales!D5</f>
        <v>9000</v>
      </c>
      <c r="E2">
        <f>sales!E5</f>
        <v>13500</v>
      </c>
      <c r="F2">
        <f>sales!F5</f>
        <v>13500</v>
      </c>
      <c r="G2">
        <f>sales!G5</f>
        <v>18000</v>
      </c>
      <c r="H2">
        <f>sales!H5</f>
        <v>18000</v>
      </c>
      <c r="I2">
        <f>sales!I5</f>
        <v>27000</v>
      </c>
      <c r="J2">
        <f>sales!J5</f>
        <v>36000</v>
      </c>
      <c r="K2">
        <f>sales!K5</f>
        <v>45000</v>
      </c>
      <c r="L2">
        <f>sales!L5</f>
        <v>67500</v>
      </c>
      <c r="M2">
        <f>sales!M5</f>
        <v>135000</v>
      </c>
      <c r="N2">
        <f>sales!N5</f>
        <v>400500</v>
      </c>
      <c r="P2" s="1" t="s">
        <v>98</v>
      </c>
      <c r="Q2">
        <f>sales!Q5</f>
        <v>144000</v>
      </c>
      <c r="R2">
        <f>sales!R5</f>
        <v>144000</v>
      </c>
      <c r="S2">
        <f>sales!S5</f>
        <v>144000</v>
      </c>
      <c r="T2">
        <f>sales!T5</f>
        <v>168000</v>
      </c>
      <c r="U2">
        <f>sales!U5</f>
        <v>168000</v>
      </c>
      <c r="V2">
        <f>sales!V5</f>
        <v>192000</v>
      </c>
      <c r="W2">
        <f>sales!W5</f>
        <v>192000</v>
      </c>
      <c r="X2">
        <f>sales!X5</f>
        <v>192000</v>
      </c>
      <c r="Y2">
        <f>sales!Y5</f>
        <v>240000</v>
      </c>
      <c r="Z2">
        <f>sales!Z5</f>
        <v>240000</v>
      </c>
      <c r="AA2">
        <f>sales!AA5</f>
        <v>288000</v>
      </c>
      <c r="AB2">
        <f>sales!AB5</f>
        <v>288000</v>
      </c>
      <c r="AC2">
        <f>sales!AC5</f>
        <v>2400000</v>
      </c>
      <c r="AE2" s="55" t="s">
        <v>98</v>
      </c>
      <c r="AF2" s="12">
        <f>sales!AF5</f>
        <v>3084000</v>
      </c>
      <c r="AG2" s="12">
        <f>sales!AG5</f>
        <v>4400000</v>
      </c>
      <c r="AH2" s="12">
        <f>sales!AH5</f>
        <v>5850000</v>
      </c>
    </row>
    <row r="3" spans="1:34">
      <c r="A3" s="1" t="s">
        <v>99</v>
      </c>
      <c r="B3" s="43">
        <f>sales!B3*sales!B105</f>
        <v>8764.6153846153848</v>
      </c>
      <c r="C3" s="43">
        <f>sales!C3*sales!B105</f>
        <v>8764.6153846153848</v>
      </c>
      <c r="D3" s="43">
        <f>sales!D3*sales!B105</f>
        <v>8764.6153846153848</v>
      </c>
      <c r="E3" s="43">
        <f>sales!E3*sales!B105</f>
        <v>13146.923076923076</v>
      </c>
      <c r="F3" s="43">
        <f>sales!F3*sales!B105</f>
        <v>13146.923076923076</v>
      </c>
      <c r="G3" s="43">
        <f>sales!G3*sales!B105</f>
        <v>17529.23076923077</v>
      </c>
      <c r="H3">
        <f>sales!H3*sales!B105</f>
        <v>17529.23076923077</v>
      </c>
      <c r="I3">
        <f>sales!I3*sales!B105</f>
        <v>26293.846153846152</v>
      </c>
      <c r="J3">
        <f>sales!J3*sales!B105</f>
        <v>35058.461538461539</v>
      </c>
      <c r="K3">
        <f>sales!K3*sales!B105</f>
        <v>43823.076923076922</v>
      </c>
      <c r="L3">
        <f>sales!L3*sales!B105</f>
        <v>65734.61538461539</v>
      </c>
      <c r="M3">
        <f>sales!M3*sales!B105</f>
        <v>131469.23076923078</v>
      </c>
      <c r="N3" s="43">
        <f>SUM(B3:M3)</f>
        <v>390025.38461538462</v>
      </c>
      <c r="P3" s="1" t="s">
        <v>99</v>
      </c>
      <c r="Q3" s="43">
        <f>sales!Q3*sales!B105</f>
        <v>131469.23076923078</v>
      </c>
      <c r="R3" s="43">
        <f>sales!R3*sales!B105</f>
        <v>131469.23076923078</v>
      </c>
      <c r="S3" s="43">
        <f>sales!S3*sales!B105</f>
        <v>131469.23076923078</v>
      </c>
      <c r="T3" s="43">
        <f>sales!T3*sales!B105</f>
        <v>153380.76923076922</v>
      </c>
      <c r="U3" s="43">
        <f>sales!U3*sales!B105</f>
        <v>153380.76923076922</v>
      </c>
      <c r="V3" s="43">
        <f>sales!V3*sales!B105</f>
        <v>175292.30769230769</v>
      </c>
      <c r="W3">
        <f>sales!W3*sales!B105</f>
        <v>175292.30769230769</v>
      </c>
      <c r="X3">
        <f>sales!X3*sales!B105</f>
        <v>175292.30769230769</v>
      </c>
      <c r="Y3">
        <f>sales!Y3*sales!B105</f>
        <v>219115.38461538462</v>
      </c>
      <c r="Z3">
        <f>sales!Z3*sales!B105</f>
        <v>219115.38461538462</v>
      </c>
      <c r="AA3">
        <f>sales!AA3*sales!B105</f>
        <v>262938.46153846156</v>
      </c>
      <c r="AB3">
        <f>sales!AB3*sales!B105</f>
        <v>262938.46153846156</v>
      </c>
      <c r="AC3" s="43">
        <f>SUM(Q3:AB3)</f>
        <v>2191153.846153846</v>
      </c>
      <c r="AE3" s="55" t="s">
        <v>99</v>
      </c>
      <c r="AF3" s="12">
        <f>sales!AF3*sales!B105</f>
        <v>2629384.6153846155</v>
      </c>
      <c r="AG3" s="12">
        <f>sales!AG3*sales!B105</f>
        <v>3505846.153846154</v>
      </c>
      <c r="AH3" s="12">
        <f>sales!AH3*sales!B105</f>
        <v>4382307.692307692</v>
      </c>
    </row>
    <row r="4" spans="1:34">
      <c r="A4" s="1" t="s">
        <v>100</v>
      </c>
      <c r="B4" s="43">
        <f>B2-B3</f>
        <v>235.38461538461524</v>
      </c>
      <c r="C4">
        <f t="shared" ref="C4:N4" si="0">C2-C3</f>
        <v>235.38461538461524</v>
      </c>
      <c r="D4">
        <f t="shared" si="0"/>
        <v>235.38461538461524</v>
      </c>
      <c r="E4">
        <f t="shared" si="0"/>
        <v>353.07692307692378</v>
      </c>
      <c r="F4">
        <f t="shared" si="0"/>
        <v>353.07692307692378</v>
      </c>
      <c r="G4">
        <f t="shared" si="0"/>
        <v>470.76923076923049</v>
      </c>
      <c r="H4">
        <f t="shared" si="0"/>
        <v>470.76923076923049</v>
      </c>
      <c r="I4">
        <f t="shared" si="0"/>
        <v>706.15384615384755</v>
      </c>
      <c r="J4">
        <f t="shared" si="0"/>
        <v>941.53846153846098</v>
      </c>
      <c r="K4">
        <f t="shared" si="0"/>
        <v>1176.923076923078</v>
      </c>
      <c r="L4">
        <f t="shared" si="0"/>
        <v>1765.3846153846098</v>
      </c>
      <c r="M4">
        <f t="shared" si="0"/>
        <v>3530.7692307692196</v>
      </c>
      <c r="N4">
        <f t="shared" si="0"/>
        <v>10474.615384615376</v>
      </c>
      <c r="P4" s="1" t="s">
        <v>100</v>
      </c>
      <c r="Q4">
        <f>Q2-Q3</f>
        <v>12530.76923076922</v>
      </c>
      <c r="R4">
        <f t="shared" ref="R4" si="1">R2-R3</f>
        <v>12530.76923076922</v>
      </c>
      <c r="S4">
        <f t="shared" ref="S4" si="2">S2-S3</f>
        <v>12530.76923076922</v>
      </c>
      <c r="T4">
        <f t="shared" ref="T4" si="3">T2-T3</f>
        <v>14619.23076923078</v>
      </c>
      <c r="U4">
        <f t="shared" ref="U4" si="4">U2-U3</f>
        <v>14619.23076923078</v>
      </c>
      <c r="V4">
        <f t="shared" ref="V4" si="5">V2-V3</f>
        <v>16707.692307692312</v>
      </c>
      <c r="W4">
        <f t="shared" ref="W4" si="6">W2-W3</f>
        <v>16707.692307692312</v>
      </c>
      <c r="X4">
        <f t="shared" ref="X4" si="7">X2-X3</f>
        <v>16707.692307692312</v>
      </c>
      <c r="Y4">
        <f t="shared" ref="Y4" si="8">Y2-Y3</f>
        <v>20884.615384615376</v>
      </c>
      <c r="Z4">
        <f t="shared" ref="Z4" si="9">Z2-Z3</f>
        <v>20884.615384615376</v>
      </c>
      <c r="AA4">
        <f t="shared" ref="AA4" si="10">AA2-AA3</f>
        <v>25061.538461538439</v>
      </c>
      <c r="AB4">
        <f t="shared" ref="AB4" si="11">AB2-AB3</f>
        <v>25061.538461538439</v>
      </c>
      <c r="AC4">
        <f t="shared" ref="AC4" si="12">AC2-AC3</f>
        <v>208846.15384615399</v>
      </c>
      <c r="AE4" s="55" t="s">
        <v>100</v>
      </c>
      <c r="AF4" s="12">
        <f t="shared" ref="AF4" si="13">AF2-AF3</f>
        <v>454615.38461538451</v>
      </c>
      <c r="AG4" s="12">
        <f t="shared" ref="AG4" si="14">AG2-AG3</f>
        <v>894153.84615384601</v>
      </c>
      <c r="AH4" s="12">
        <f t="shared" ref="AH4" si="15">AH2-AH3</f>
        <v>1467692.307692308</v>
      </c>
    </row>
    <row r="5" spans="1:34">
      <c r="A5" s="1" t="s">
        <v>101</v>
      </c>
      <c r="B5">
        <f>sales!B97</f>
        <v>14000</v>
      </c>
      <c r="C5">
        <f>sales!C97</f>
        <v>14000</v>
      </c>
      <c r="D5">
        <f>sales!D97</f>
        <v>14000</v>
      </c>
      <c r="E5">
        <f>sales!E97</f>
        <v>14000</v>
      </c>
      <c r="F5">
        <f>sales!F97</f>
        <v>14000</v>
      </c>
      <c r="G5">
        <f>sales!G97</f>
        <v>14000</v>
      </c>
      <c r="H5">
        <f>sales!H97</f>
        <v>14000</v>
      </c>
      <c r="I5">
        <f>sales!I97</f>
        <v>14000</v>
      </c>
      <c r="J5">
        <f>sales!J97</f>
        <v>14000</v>
      </c>
      <c r="K5">
        <f>sales!K97</f>
        <v>14000</v>
      </c>
      <c r="L5">
        <f>sales!L97</f>
        <v>14000</v>
      </c>
      <c r="M5">
        <f>sales!M97</f>
        <v>14000</v>
      </c>
      <c r="N5">
        <f>sales!N97</f>
        <v>168000</v>
      </c>
      <c r="P5" s="1" t="s">
        <v>101</v>
      </c>
      <c r="Q5">
        <f>sales!Q97</f>
        <v>14070</v>
      </c>
      <c r="R5">
        <f>sales!R97</f>
        <v>14070</v>
      </c>
      <c r="S5">
        <f>sales!S97</f>
        <v>14070</v>
      </c>
      <c r="T5">
        <f>sales!T97</f>
        <v>14070</v>
      </c>
      <c r="U5">
        <f>sales!U97</f>
        <v>14070</v>
      </c>
      <c r="V5">
        <f>sales!V97</f>
        <v>14070</v>
      </c>
      <c r="W5">
        <f>sales!W97</f>
        <v>14070</v>
      </c>
      <c r="X5">
        <f>sales!X97</f>
        <v>14070</v>
      </c>
      <c r="Y5">
        <f>sales!Y97</f>
        <v>14070</v>
      </c>
      <c r="Z5">
        <f>sales!Z97</f>
        <v>14070</v>
      </c>
      <c r="AA5">
        <f>sales!AA97</f>
        <v>14070</v>
      </c>
      <c r="AB5">
        <f>sales!AB97</f>
        <v>14070</v>
      </c>
      <c r="AC5">
        <f>sales!AC97</f>
        <v>168840</v>
      </c>
      <c r="AE5" s="55" t="s">
        <v>101</v>
      </c>
      <c r="AF5" s="12">
        <f>sales!AF97</f>
        <v>98738.8</v>
      </c>
      <c r="AG5" s="12">
        <f>sales!AG97</f>
        <v>109700.516</v>
      </c>
      <c r="AH5" s="12">
        <f>sales!AH97</f>
        <v>120729.55212000001</v>
      </c>
    </row>
    <row r="6" spans="1:34">
      <c r="A6" s="1" t="s">
        <v>102</v>
      </c>
      <c r="B6">
        <f>B4-B5</f>
        <v>-13764.615384615385</v>
      </c>
      <c r="C6">
        <f t="shared" ref="C6:N6" si="16">C4-C5</f>
        <v>-13764.615384615385</v>
      </c>
      <c r="D6">
        <f t="shared" si="16"/>
        <v>-13764.615384615385</v>
      </c>
      <c r="E6">
        <f t="shared" si="16"/>
        <v>-13646.923076923076</v>
      </c>
      <c r="F6">
        <f t="shared" si="16"/>
        <v>-13646.923076923076</v>
      </c>
      <c r="G6">
        <f t="shared" si="16"/>
        <v>-13529.23076923077</v>
      </c>
      <c r="H6">
        <f t="shared" si="16"/>
        <v>-13529.23076923077</v>
      </c>
      <c r="I6">
        <f t="shared" si="16"/>
        <v>-13293.846153846152</v>
      </c>
      <c r="J6">
        <f t="shared" si="16"/>
        <v>-13058.461538461539</v>
      </c>
      <c r="K6">
        <f t="shared" si="16"/>
        <v>-12823.076923076922</v>
      </c>
      <c r="L6">
        <f t="shared" si="16"/>
        <v>-12234.61538461539</v>
      </c>
      <c r="M6">
        <f t="shared" si="16"/>
        <v>-10469.23076923078</v>
      </c>
      <c r="N6">
        <f t="shared" si="16"/>
        <v>-157525.38461538462</v>
      </c>
      <c r="P6" s="1" t="s">
        <v>102</v>
      </c>
      <c r="Q6">
        <f>Q4-Q5</f>
        <v>-1539.2307692307804</v>
      </c>
      <c r="R6">
        <f t="shared" ref="R6" si="17">R4-R5</f>
        <v>-1539.2307692307804</v>
      </c>
      <c r="S6">
        <f t="shared" ref="S6" si="18">S4-S5</f>
        <v>-1539.2307692307804</v>
      </c>
      <c r="T6">
        <f t="shared" ref="T6" si="19">T4-T5</f>
        <v>549.23076923078042</v>
      </c>
      <c r="U6">
        <f t="shared" ref="U6" si="20">U4-U5</f>
        <v>549.23076923078042</v>
      </c>
      <c r="V6">
        <f t="shared" ref="V6" si="21">V4-V5</f>
        <v>2637.6923076923122</v>
      </c>
      <c r="W6">
        <f t="shared" ref="W6" si="22">W4-W5</f>
        <v>2637.6923076923122</v>
      </c>
      <c r="X6">
        <f t="shared" ref="X6" si="23">X4-X5</f>
        <v>2637.6923076923122</v>
      </c>
      <c r="Y6">
        <f t="shared" ref="Y6" si="24">Y4-Y5</f>
        <v>6814.6153846153757</v>
      </c>
      <c r="Z6">
        <f t="shared" ref="Z6" si="25">Z4-Z5</f>
        <v>6814.6153846153757</v>
      </c>
      <c r="AA6">
        <f t="shared" ref="AA6" si="26">AA4-AA5</f>
        <v>10991.538461538439</v>
      </c>
      <c r="AB6">
        <f t="shared" ref="AB6" si="27">AB4-AB5</f>
        <v>10991.538461538439</v>
      </c>
      <c r="AC6">
        <f t="shared" ref="AC6" si="28">AC4-AC5</f>
        <v>40006.153846153989</v>
      </c>
      <c r="AE6" s="55" t="s">
        <v>102</v>
      </c>
      <c r="AF6" s="12">
        <f t="shared" ref="AF6" si="29">AF4-AF5</f>
        <v>355876.58461538452</v>
      </c>
      <c r="AG6" s="12">
        <f t="shared" ref="AG6" si="30">AG4-AG5</f>
        <v>784453.33015384595</v>
      </c>
      <c r="AH6" s="12">
        <f t="shared" ref="AH6" si="31">AH4-AH5</f>
        <v>1346962.7555723079</v>
      </c>
    </row>
    <row r="7" spans="1:34">
      <c r="A7" s="1" t="s">
        <v>103</v>
      </c>
      <c r="B7">
        <f>'cash flows'!B20</f>
        <v>0</v>
      </c>
      <c r="C7">
        <f>'cash flows'!C20</f>
        <v>0</v>
      </c>
      <c r="D7">
        <f>'cash flows'!D20</f>
        <v>0</v>
      </c>
      <c r="E7">
        <f>'cash flows'!E20</f>
        <v>0</v>
      </c>
      <c r="F7">
        <f>'cash flows'!F20</f>
        <v>0</v>
      </c>
      <c r="G7">
        <f>'cash flows'!G20</f>
        <v>0</v>
      </c>
      <c r="H7">
        <f>'cash flows'!H20</f>
        <v>0</v>
      </c>
      <c r="I7">
        <f>'cash flows'!I20</f>
        <v>0</v>
      </c>
      <c r="J7">
        <f>'cash flows'!J20</f>
        <v>0</v>
      </c>
      <c r="K7">
        <f>'cash flows'!K20</f>
        <v>0</v>
      </c>
      <c r="L7">
        <f>'cash flows'!L20</f>
        <v>0</v>
      </c>
      <c r="M7">
        <f>'cash flows'!M20</f>
        <v>0</v>
      </c>
      <c r="N7">
        <f>'cash flows'!N20</f>
        <v>0</v>
      </c>
      <c r="P7" s="1" t="s">
        <v>103</v>
      </c>
      <c r="Q7">
        <f>'cash flows'!Q20</f>
        <v>0</v>
      </c>
      <c r="R7">
        <f>'cash flows'!R20</f>
        <v>0</v>
      </c>
      <c r="S7">
        <f>'cash flows'!S20</f>
        <v>3000</v>
      </c>
      <c r="T7">
        <f>'cash flows'!T20</f>
        <v>0</v>
      </c>
      <c r="U7">
        <f>'cash flows'!U20</f>
        <v>0</v>
      </c>
      <c r="V7">
        <f>'cash flows'!V20</f>
        <v>3000</v>
      </c>
      <c r="W7">
        <f>'cash flows'!W20</f>
        <v>0</v>
      </c>
      <c r="X7">
        <f>'cash flows'!X20</f>
        <v>0</v>
      </c>
      <c r="Y7">
        <f>'cash flows'!Y20</f>
        <v>3000</v>
      </c>
      <c r="Z7">
        <f>'cash flows'!Z20</f>
        <v>0</v>
      </c>
      <c r="AA7">
        <f>'cash flows'!AA20</f>
        <v>0</v>
      </c>
      <c r="AB7">
        <f>'cash flows'!AB20</f>
        <v>3000</v>
      </c>
      <c r="AC7">
        <f>'cash flows'!AC20</f>
        <v>12000</v>
      </c>
      <c r="AE7" s="55" t="s">
        <v>103</v>
      </c>
      <c r="AF7" s="12">
        <f>'cash flows'!AF20</f>
        <v>0</v>
      </c>
      <c r="AG7" s="12">
        <f>'cash flows'!AG20</f>
        <v>0</v>
      </c>
      <c r="AH7" s="12">
        <f>'cash flows'!AH20</f>
        <v>0</v>
      </c>
    </row>
    <row r="8" spans="1:34">
      <c r="A8" s="1" t="s">
        <v>104</v>
      </c>
      <c r="B8">
        <f>B6-B7</f>
        <v>-13764.615384615385</v>
      </c>
      <c r="C8">
        <f t="shared" ref="C8:N8" si="32">C6-C7</f>
        <v>-13764.615384615385</v>
      </c>
      <c r="D8">
        <f t="shared" si="32"/>
        <v>-13764.615384615385</v>
      </c>
      <c r="E8">
        <f t="shared" si="32"/>
        <v>-13646.923076923076</v>
      </c>
      <c r="F8">
        <f t="shared" si="32"/>
        <v>-13646.923076923076</v>
      </c>
      <c r="G8">
        <f t="shared" si="32"/>
        <v>-13529.23076923077</v>
      </c>
      <c r="H8">
        <f t="shared" si="32"/>
        <v>-13529.23076923077</v>
      </c>
      <c r="I8">
        <f t="shared" si="32"/>
        <v>-13293.846153846152</v>
      </c>
      <c r="J8">
        <f t="shared" si="32"/>
        <v>-13058.461538461539</v>
      </c>
      <c r="K8">
        <f t="shared" si="32"/>
        <v>-12823.076923076922</v>
      </c>
      <c r="L8">
        <f t="shared" si="32"/>
        <v>-12234.61538461539</v>
      </c>
      <c r="M8">
        <f t="shared" si="32"/>
        <v>-10469.23076923078</v>
      </c>
      <c r="N8">
        <f t="shared" si="32"/>
        <v>-157525.38461538462</v>
      </c>
      <c r="P8" s="1" t="s">
        <v>104</v>
      </c>
      <c r="Q8">
        <f>Q6-Q7</f>
        <v>-1539.2307692307804</v>
      </c>
      <c r="R8">
        <f t="shared" ref="R8" si="33">R6-R7</f>
        <v>-1539.2307692307804</v>
      </c>
      <c r="S8">
        <f t="shared" ref="S8" si="34">S6-S7</f>
        <v>-4539.2307692307804</v>
      </c>
      <c r="T8">
        <f t="shared" ref="T8" si="35">T6-T7</f>
        <v>549.23076923078042</v>
      </c>
      <c r="U8">
        <f t="shared" ref="U8" si="36">U6-U7</f>
        <v>549.23076923078042</v>
      </c>
      <c r="V8">
        <f t="shared" ref="V8" si="37">V6-V7</f>
        <v>-362.30769230768783</v>
      </c>
      <c r="W8">
        <f t="shared" ref="W8" si="38">W6-W7</f>
        <v>2637.6923076923122</v>
      </c>
      <c r="X8">
        <f t="shared" ref="X8" si="39">X6-X7</f>
        <v>2637.6923076923122</v>
      </c>
      <c r="Y8">
        <f t="shared" ref="Y8" si="40">Y6-Y7</f>
        <v>3814.6153846153757</v>
      </c>
      <c r="Z8">
        <f t="shared" ref="Z8" si="41">Z6-Z7</f>
        <v>6814.6153846153757</v>
      </c>
      <c r="AA8">
        <f t="shared" ref="AA8" si="42">AA6-AA7</f>
        <v>10991.538461538439</v>
      </c>
      <c r="AB8">
        <f t="shared" ref="AB8" si="43">AB6-AB7</f>
        <v>7991.5384615384392</v>
      </c>
      <c r="AC8">
        <f t="shared" ref="AC8" si="44">AC6-AC7</f>
        <v>28006.153846153989</v>
      </c>
      <c r="AE8" s="55" t="s">
        <v>104</v>
      </c>
      <c r="AF8" s="12">
        <f t="shared" ref="AF8" si="45">AF6-AF7</f>
        <v>355876.58461538452</v>
      </c>
      <c r="AG8" s="12">
        <f t="shared" ref="AG8" si="46">AG6-AG7</f>
        <v>784453.33015384595</v>
      </c>
      <c r="AH8" s="12">
        <f t="shared" ref="AH8" si="47">AH6-AH7</f>
        <v>1346962.7555723079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H9" sqref="H9"/>
    </sheetView>
  </sheetViews>
  <sheetFormatPr defaultRowHeight="15"/>
  <cols>
    <col min="1" max="1" width="31.140625" customWidth="1"/>
  </cols>
  <sheetData>
    <row r="1" spans="1:6">
      <c r="A1" s="1" t="s">
        <v>119</v>
      </c>
    </row>
    <row r="2" spans="1:6">
      <c r="A2" s="1"/>
      <c r="B2" s="1" t="s">
        <v>120</v>
      </c>
      <c r="C2" s="1" t="s">
        <v>121</v>
      </c>
      <c r="D2" s="1" t="s">
        <v>122</v>
      </c>
      <c r="E2" s="1" t="s">
        <v>117</v>
      </c>
      <c r="F2" s="1" t="s">
        <v>118</v>
      </c>
    </row>
    <row r="3" spans="1:6">
      <c r="A3" s="1" t="s">
        <v>14</v>
      </c>
      <c r="B3">
        <f>income!N2</f>
        <v>400500</v>
      </c>
      <c r="C3">
        <f>income!AC2</f>
        <v>2400000</v>
      </c>
      <c r="D3">
        <f>income!AF2</f>
        <v>3084000</v>
      </c>
      <c r="E3">
        <f>income!AG2</f>
        <v>4400000</v>
      </c>
      <c r="F3">
        <f>income!AH2</f>
        <v>5850000</v>
      </c>
    </row>
    <row r="4" spans="1:6">
      <c r="A4" s="1" t="s">
        <v>100</v>
      </c>
      <c r="B4">
        <f>income!N4</f>
        <v>10474.615384615376</v>
      </c>
      <c r="C4">
        <f>income!AC4</f>
        <v>208846.15384615399</v>
      </c>
      <c r="D4">
        <f>income!AF4</f>
        <v>454615.38461538451</v>
      </c>
      <c r="E4">
        <f>income!AG4</f>
        <v>894153.84615384601</v>
      </c>
      <c r="F4">
        <f>income!AH4</f>
        <v>1467692.307692308</v>
      </c>
    </row>
    <row r="5" spans="1:6">
      <c r="A5" s="1" t="s">
        <v>123</v>
      </c>
      <c r="B5">
        <f>income!N6</f>
        <v>-157525.38461538462</v>
      </c>
      <c r="C5">
        <f>income!AC6</f>
        <v>40006.153846153989</v>
      </c>
      <c r="D5">
        <f>income!AF6</f>
        <v>355876.58461538452</v>
      </c>
      <c r="E5">
        <f>income!AG6</f>
        <v>784453.33015384595</v>
      </c>
      <c r="F5">
        <f>income!AH6</f>
        <v>1346962.7555723079</v>
      </c>
    </row>
    <row r="6" spans="1:6">
      <c r="A6" s="1" t="s">
        <v>124</v>
      </c>
      <c r="B6">
        <f>income!N6+sales!N83+sales!N95</f>
        <v>-133525.38461538462</v>
      </c>
      <c r="C6">
        <f>income!AC6+sales!AC83+sales!AC95</f>
        <v>64006.153846153989</v>
      </c>
      <c r="D6">
        <f>income!AF6+sales!AF83+sales!AF95</f>
        <v>379876.58461538452</v>
      </c>
      <c r="E6">
        <f>income!AG6+sales!AG83+sales!AG95</f>
        <v>808453.33015384595</v>
      </c>
      <c r="F6">
        <f>income!AH6+sales!AH83+sales!AH95</f>
        <v>1370962.7555723079</v>
      </c>
    </row>
    <row r="7" spans="1:6">
      <c r="A7" s="1" t="s">
        <v>125</v>
      </c>
      <c r="B7">
        <f>income!N8</f>
        <v>-157525.38461538462</v>
      </c>
      <c r="C7">
        <f>income!AC8</f>
        <v>28006.153846153989</v>
      </c>
      <c r="D7">
        <f>income!AF8</f>
        <v>355876.58461538452</v>
      </c>
      <c r="E7">
        <f>income!AG8</f>
        <v>784453.33015384595</v>
      </c>
      <c r="F7">
        <f>income!AH8</f>
        <v>1346962.7555723079</v>
      </c>
    </row>
    <row r="8" spans="1:6">
      <c r="A8" s="1" t="s">
        <v>126</v>
      </c>
      <c r="B8">
        <f>'cash flows'!N9</f>
        <v>-279810</v>
      </c>
      <c r="C8">
        <f>'cash flows'!AC9</f>
        <v>1027660</v>
      </c>
      <c r="D8">
        <f>'cash flows'!AF9</f>
        <v>1318411.2</v>
      </c>
      <c r="E8">
        <f>'cash flows'!AG9</f>
        <v>2062449.4839999999</v>
      </c>
      <c r="F8">
        <f>'cash flows'!AH9</f>
        <v>3788970.4478799999</v>
      </c>
    </row>
    <row r="9" spans="1:6">
      <c r="A9" s="1" t="s">
        <v>127</v>
      </c>
      <c r="B9">
        <f>-('cash flows'!N14)</f>
        <v>60000</v>
      </c>
      <c r="C9">
        <f>-('cash flows'!AC14)</f>
        <v>0</v>
      </c>
      <c r="D9">
        <f>-('cash flows'!AF14)</f>
        <v>0</v>
      </c>
      <c r="E9">
        <f>-('cash flows'!AG14)</f>
        <v>0</v>
      </c>
      <c r="F9">
        <f>-('cash flows'!AH14)</f>
        <v>0</v>
      </c>
    </row>
    <row r="10" spans="1:6">
      <c r="A10" s="1" t="s">
        <v>128</v>
      </c>
      <c r="B10">
        <f>income!N7</f>
        <v>0</v>
      </c>
      <c r="C10">
        <f>income!AC7</f>
        <v>12000</v>
      </c>
      <c r="D10">
        <f>income!AF7</f>
        <v>0</v>
      </c>
      <c r="E10">
        <f>income!AG7</f>
        <v>0</v>
      </c>
      <c r="F10">
        <f>income!AH7</f>
        <v>0</v>
      </c>
    </row>
    <row r="11" spans="1:6">
      <c r="A11" s="1" t="s">
        <v>129</v>
      </c>
    </row>
    <row r="12" spans="1:6">
      <c r="A12" s="1" t="s">
        <v>130</v>
      </c>
      <c r="B12">
        <f>'cash flows'!N27</f>
        <v>160190</v>
      </c>
      <c r="C12">
        <f>'cash flows'!AC27</f>
        <v>1115660</v>
      </c>
      <c r="D12">
        <f>'cash flows'!AF27</f>
        <v>1318411.2</v>
      </c>
      <c r="E12">
        <f>'cash flows'!AG27</f>
        <v>2062449.4839999999</v>
      </c>
      <c r="F12">
        <f>'cash flows'!AH27</f>
        <v>3788970.4478799999</v>
      </c>
    </row>
    <row r="13" spans="1:6">
      <c r="A13" s="1"/>
    </row>
    <row r="14" spans="1:6">
      <c r="A14" s="1" t="s">
        <v>131</v>
      </c>
    </row>
    <row r="15" spans="1:6">
      <c r="A15" s="1" t="s">
        <v>132</v>
      </c>
      <c r="B15">
        <f>B3/B4</f>
        <v>38.235294117647094</v>
      </c>
      <c r="C15">
        <f t="shared" ref="C15:F15" si="0">C3/C4</f>
        <v>11.491712707182312</v>
      </c>
      <c r="D15">
        <f t="shared" si="0"/>
        <v>6.7837563451776663</v>
      </c>
      <c r="E15">
        <f t="shared" si="0"/>
        <v>4.9208534067446674</v>
      </c>
      <c r="F15">
        <f t="shared" si="0"/>
        <v>3.9858490566037728</v>
      </c>
    </row>
    <row r="16" spans="1:6">
      <c r="A16" s="1" t="s">
        <v>133</v>
      </c>
      <c r="B16">
        <f>income!N5/income!N2</f>
        <v>0.41947565543071164</v>
      </c>
      <c r="C16">
        <f>income!AC5/income!AC2</f>
        <v>7.0349999999999996E-2</v>
      </c>
      <c r="D16">
        <f>income!AF5/income!AF2</f>
        <v>3.2016472114137481E-2</v>
      </c>
      <c r="E16">
        <f>income!AG5/income!AG2</f>
        <v>2.4931935454545456E-2</v>
      </c>
      <c r="F16">
        <f>income!AH5/income!AH2</f>
        <v>2.0637530276923079E-2</v>
      </c>
    </row>
    <row r="17" spans="1:6">
      <c r="A17" s="1" t="s">
        <v>134</v>
      </c>
      <c r="B17">
        <f>income!N8/income!N2</f>
        <v>-0.3933218092768655</v>
      </c>
      <c r="C17">
        <f>income!AC8/income!AC2</f>
        <v>1.1669230769230829E-2</v>
      </c>
      <c r="D17">
        <f>income!AF8/income!AF2</f>
        <v>0.11539448268981339</v>
      </c>
      <c r="E17">
        <f>income!AG8/income!AG2</f>
        <v>0.17828484776223771</v>
      </c>
      <c r="F17">
        <f>income!AH8/income!AH2</f>
        <v>0.23025004368757399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sales</vt:lpstr>
      <vt:lpstr>cash flows</vt:lpstr>
      <vt:lpstr>income</vt:lpstr>
      <vt:lpstr>Sheet4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Fulya</dc:creator>
  <cp:lastModifiedBy>Fulya</cp:lastModifiedBy>
  <dcterms:created xsi:type="dcterms:W3CDTF">2010-12-20T18:11:45Z</dcterms:created>
  <dcterms:modified xsi:type="dcterms:W3CDTF">2010-12-21T12:23:26Z</dcterms:modified>
</cp:coreProperties>
</file>